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0.xml" ContentType="application/vnd.openxmlformats-officedocument.drawing+xml"/>
  <Override PartName="/xl/drawings/drawing11.xml" ContentType="application/vnd.openxmlformats-officedocument.drawing+xml"/>
  <Override PartName="/xl/comments4.xml" ContentType="application/vnd.openxmlformats-officedocument.spreadsheetml.comments+xml"/>
  <Override PartName="/xl/threadedComments/threadedComment1.xml" ContentType="application/vnd.ms-excel.threadedcomments+xml"/>
  <Override PartName="/xl/drawings/drawing1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G:\Technical Services\Technical Documents Unit\1 Publishing Requests\P2380 - Functional Spec CFEP\Formatted\"/>
    </mc:Choice>
  </mc:AlternateContent>
  <xr:revisionPtr revIDLastSave="0" documentId="13_ncr:1_{F308A5CE-A7E0-4900-80FB-BD2B89416582}" xr6:coauthVersionLast="41" xr6:coauthVersionMax="41" xr10:uidLastSave="{00000000-0000-0000-0000-000000000000}"/>
  <bookViews>
    <workbookView xWindow="23520" yWindow="0" windowWidth="21420" windowHeight="12960" tabRatio="908" firstSheet="1" activeTab="5" xr2:uid="{00000000-000D-0000-FFFF-FFFF00000000}"/>
  </bookViews>
  <sheets>
    <sheet name="Introduction" sheetId="17" r:id="rId1"/>
    <sheet name="Disclaimer" sheetId="15" r:id="rId2"/>
    <sheet name="Instructions - Scorecard" sheetId="33" r:id="rId3"/>
    <sheet name="Instructions - Weightings" sheetId="16" r:id="rId4"/>
    <sheet name="Project or Asset Input" sheetId="32" r:id="rId5"/>
    <sheet name="Weightings Assessment" sheetId="26" r:id="rId6"/>
    <sheet name="Tables" sheetId="29" state="hidden" r:id="rId7"/>
    <sheet name="Weightings Calcs" sheetId="31" state="hidden" r:id="rId8"/>
    <sheet name="Scorecard" sheetId="4" r:id="rId9"/>
    <sheet name="Scorecard Calcs" sheetId="2" state="hidden" r:id="rId10"/>
    <sheet name="Weightings Charts" sheetId="27" r:id="rId11"/>
    <sheet name="Verification" sheetId="28" state="hidden" r:id="rId12"/>
    <sheet name="Summary" sheetId="13" r:id="rId13"/>
    <sheet name="Scorecard Charts" sheetId="11" r:id="rId14"/>
    <sheet name="Feasibility" sheetId="10" state="hidden" r:id="rId15"/>
    <sheet name="Lists" sheetId="30" state="hidden" r:id="rId16"/>
    <sheet name="Scorecard Lists" sheetId="6" state="hidden" r:id="rId17"/>
    <sheet name="Cost-Benefit" sheetId="1" r:id="rId18"/>
    <sheet name="Data" sheetId="9" state="hidden" r:id="rId19"/>
    <sheet name="Changelog" sheetId="18" r:id="rId20"/>
    <sheet name="V1 to V1.2 Map" sheetId="25" state="hidden" r:id="rId21"/>
  </sheets>
  <externalReferences>
    <externalReference r:id="rId22"/>
    <externalReference r:id="rId23"/>
  </externalReferences>
  <definedNames>
    <definedName name="_xlnm._FilterDatabase" localSheetId="8" hidden="1">Scorecard!$A$1:$AG$1</definedName>
    <definedName name="_xlnm._FilterDatabase" localSheetId="5" hidden="1">'Weightings Assessment'!#REF!</definedName>
    <definedName name="about_rating_type_select" localSheetId="2">#REF!</definedName>
    <definedName name="about_rating_type_select">#REF!</definedName>
    <definedName name="AdjPtsB">[1]WeightingsAssR1!$Z$1:$Z$53</definedName>
    <definedName name="Adjusted_for_Distortion_Correction">[1]WeightingsAssR1!$AJ$1</definedName>
    <definedName name="CatAbbrev">[1]WeightingsAssR1!$B$1:$B$53</definedName>
    <definedName name="CatAbbrev1">[1]CategoriesCalc!$B$1:$B$16</definedName>
    <definedName name="Categories">[1]CategoriesCalc!$A$1:$H$16</definedName>
    <definedName name="CatWeight" localSheetId="2">[1]CategoriesCalc!#REF!</definedName>
    <definedName name="CatWeight">[1]CategoriesCalc!#REF!</definedName>
    <definedName name="CombinedWeight">[1]WeightingsAssR1!$G$1:$G$53</definedName>
    <definedName name="CreditCode">[1]WeightingsAssR1!$A$1:$A$53</definedName>
    <definedName name="credits_man_adj_no_inn" localSheetId="2">'Scorecard Calcs'!#REF!</definedName>
    <definedName name="credits_man_adj_no_inn">'Scorecard Calcs'!#REF!</definedName>
    <definedName name="credits_name">'Scorecard Calcs'!$B$4:$B$47</definedName>
    <definedName name="credits_normalised_score_poss">'Scorecard Calcs'!$E$4:$E$47</definedName>
    <definedName name="credits_table">'Scorecard Calcs'!$B$4:$E$47</definedName>
    <definedName name="data_ref">Data!$B$2:$B$45</definedName>
    <definedName name="data_tbl">Data!$B$2:$C$45</definedName>
    <definedName name="lists_countries">'Scorecard Lists'!$I$2:$I$4</definedName>
    <definedName name="lists_credit_scoring_adj_id" localSheetId="2">'Scorecard Lists'!#REF!</definedName>
    <definedName name="lists_credit_scoring_adj_id">'Scorecard Lists'!#REF!</definedName>
    <definedName name="lists_credit_scoring_adj_status_tbl" localSheetId="2">'Scorecard Lists'!#REF!</definedName>
    <definedName name="lists_credit_scoring_adj_status_tbl">'Scorecard Lists'!#REF!</definedName>
    <definedName name="lists_credit_scoring_list">'Scorecard Lists'!$B$2:$B$5</definedName>
    <definedName name="lists_credit_scoring_tbl">'Scorecard Lists'!$B$2:$C$5</definedName>
    <definedName name="lists_feasibility">'Scorecard Lists'!$K$2:$K$7</definedName>
    <definedName name="lists_feasibility_table">'Scorecard Lists'!$K$2:$L$7</definedName>
    <definedName name="lists_hierarch_match">'Scorecard Lists'!$Q$3:$U$7</definedName>
    <definedName name="lists_hierarchy_key">'Scorecard Lists'!$Q$3:$Q$7</definedName>
    <definedName name="lists_infra_type">'Scorecard Lists'!$G$3:$G$13</definedName>
    <definedName name="lists_progress_status">'Scorecard Lists'!$N$2:$N$8</definedName>
    <definedName name="lists_progress_status_tbl">'Scorecard Lists'!$N$2:$O$8</definedName>
    <definedName name="lists_project_or_asset" localSheetId="2">'Scorecard Lists'!#REF!</definedName>
    <definedName name="lists_project_or_asset">'Scorecard Lists'!#REF!</definedName>
    <definedName name="MissPointsWholeCatOut">[1]WeightingsAssR1!$AC$1:$AC$53</definedName>
    <definedName name="PointsAchieved">[1]WeightingsAssR1!$AM$1:$AM$53</definedName>
    <definedName name="PointsWithScopeOut">[1]WeightingsAssR1!$S$1:$S$53</definedName>
    <definedName name="_xlnm.Print_Area" localSheetId="8">Scorecard!$A$1:$AG$224</definedName>
    <definedName name="_xlnm.Print_Area" localSheetId="12">Summary!$B$2:$H$89</definedName>
    <definedName name="_xlnm.Print_Area" localSheetId="20">'V1 to V1.2 Map'!$A$1:$N$53</definedName>
    <definedName name="_xlnm.Print_Titles" localSheetId="8">Scorecard!$1:$1</definedName>
    <definedName name="RawWeight" localSheetId="2">[1]WeightingsAssR1!#REF!</definedName>
    <definedName name="RawWeight">[1]WeightingsAssR1!#REF!</definedName>
    <definedName name="Scoped_Out_or_NA_NUM">[1]WeightingsAssR1!$O$1:$O$53</definedName>
    <definedName name="scorecard_credit">Scorecard!$B$2:$B$224</definedName>
    <definedName name="scorecard_crit_num">Scorecard!$E$2:$E$224</definedName>
    <definedName name="scorecard_level">Scorecard!$D$2:$D$224</definedName>
    <definedName name="scorecard_ref_table">Scorecard!$B$2:$F$224</definedName>
    <definedName name="set_flexible_enable" localSheetId="2">#REF!</definedName>
    <definedName name="set_flexible_enable">#REF!</definedName>
    <definedName name="set_redistrib_ratingtype" localSheetId="2">#REF!</definedName>
    <definedName name="set_redistrib_ratingtype">#REF!</definedName>
    <definedName name="set_redistrib_scoring_method" localSheetId="2">#REF!</definedName>
    <definedName name="set_redistrib_scoring_method">#REF!</definedName>
    <definedName name="TotalPointsPerCategory">[1]WeightingsAssR1!$AK$1:$AK$53</definedName>
    <definedName name="tt">[2]CategoriesCalc!$A$1:$H$16</definedName>
    <definedName name="wEIGHT" localSheetId="2">[1]WeightingsAssR1!#REF!</definedName>
    <definedName name="wEIGHT">[1]WeightingsAssR1!#REF!</definedName>
    <definedName name="WeightByTheme" localSheetId="2">[1]WeightingsAssR1!#REF!</definedName>
    <definedName name="WeightByTheme">[1]WeightingsAssR1!#REF!</definedName>
    <definedName name="xx">[1]WeightingsAssR2!$A$1:$A$53</definedName>
    <definedName name="Z_0F24A28B_06F9_4620_BAD4_B239F41FF00A_.wvu.Cols" localSheetId="8" hidden="1">Scorecard!$E:$F,Scorecard!$H:$H,Scorecard!$L:$U,Scorecard!$AE:$AE,Scorecard!$AM:$AM,Scorecard!$AQ:$BO,Scorecard!$BT:$BT</definedName>
    <definedName name="Z_0F24A28B_06F9_4620_BAD4_B239F41FF00A_.wvu.Cols" localSheetId="12" hidden="1">Summary!$X:$AA</definedName>
    <definedName name="Z_0F24A28B_06F9_4620_BAD4_B239F41FF00A_.wvu.Cols" localSheetId="20" hidden="1">'V1 to V1.2 Map'!$G:$G,'V1 to V1.2 Map'!$I:$K</definedName>
    <definedName name="Z_0F24A28B_06F9_4620_BAD4_B239F41FF00A_.wvu.FilterData" localSheetId="8" hidden="1">Scorecard!$A$1:$V$224</definedName>
    <definedName name="Z_0F24A28B_06F9_4620_BAD4_B239F41FF00A_.wvu.PrintArea" localSheetId="12" hidden="1">Summary!$B$2:$H$89</definedName>
    <definedName name="Z_0F24A28B_06F9_4620_BAD4_B239F41FF00A_.wvu.PrintArea" localSheetId="20" hidden="1">'V1 to V1.2 Map'!$A$1:$N$53</definedName>
    <definedName name="Z_2F9A33C5_705D_4A07_ADB6_21E456C526C6_.wvu.Cols" localSheetId="8" hidden="1">Scorecard!$E:$F,Scorecard!$H:$H,Scorecard!$L:$AT,Scorecard!$BG:$BL</definedName>
    <definedName name="Z_2F9A33C5_705D_4A07_ADB6_21E456C526C6_.wvu.Cols" localSheetId="12" hidden="1">Summary!$X:$AA</definedName>
    <definedName name="Z_2F9A33C5_705D_4A07_ADB6_21E456C526C6_.wvu.Cols" localSheetId="20" hidden="1">'V1 to V1.2 Map'!$G:$G,'V1 to V1.2 Map'!$I:$K</definedName>
    <definedName name="Z_2F9A33C5_705D_4A07_ADB6_21E456C526C6_.wvu.FilterData" localSheetId="8" hidden="1">Scorecard!$A$1:$V$224</definedName>
    <definedName name="Z_2F9A33C5_705D_4A07_ADB6_21E456C526C6_.wvu.PrintArea" localSheetId="12" hidden="1">Summary!$B$2:$H$89</definedName>
    <definedName name="Z_2F9A33C5_705D_4A07_ADB6_21E456C526C6_.wvu.PrintArea" localSheetId="20" hidden="1">'V1 to V1.2 Map'!$A$1:$N$53</definedName>
    <definedName name="Z_49815ABC_A63B_4D41_AA7B_D5102D8E0BFC_.wvu.Cols" localSheetId="8" hidden="1">Scorecard!$E:$F,Scorecard!$H:$H,Scorecard!$L:$U,Scorecard!$AE:$AE,Scorecard!$AM:$AM,Scorecard!$AQ:$BO,Scorecard!$BT:$BT</definedName>
    <definedName name="Z_49815ABC_A63B_4D41_AA7B_D5102D8E0BFC_.wvu.Cols" localSheetId="12" hidden="1">Summary!$X:$AA</definedName>
    <definedName name="Z_49815ABC_A63B_4D41_AA7B_D5102D8E0BFC_.wvu.Cols" localSheetId="20" hidden="1">'V1 to V1.2 Map'!$G:$G,'V1 to V1.2 Map'!$I:$K</definedName>
    <definedName name="Z_49815ABC_A63B_4D41_AA7B_D5102D8E0BFC_.wvu.FilterData" localSheetId="8" hidden="1">Scorecard!$A$1:$V$224</definedName>
    <definedName name="Z_49815ABC_A63B_4D41_AA7B_D5102D8E0BFC_.wvu.PrintArea" localSheetId="12" hidden="1">Summary!$B$2:$H$89</definedName>
    <definedName name="Z_49815ABC_A63B_4D41_AA7B_D5102D8E0BFC_.wvu.PrintArea" localSheetId="20" hidden="1">'V1 to V1.2 Map'!$A$1:$N$53</definedName>
    <definedName name="Z_856130BF_2D6B_484A_B5FC_68659BABEC5B_.wvu.Cols" localSheetId="8" hidden="1">Scorecard!$E:$F,Scorecard!$H:$H,Scorecard!$L:$AG,Scorecard!$AM:$AM,Scorecard!$AQ:$AU,Scorecard!$AY:$BV</definedName>
    <definedName name="Z_856130BF_2D6B_484A_B5FC_68659BABEC5B_.wvu.Cols" localSheetId="12" hidden="1">Summary!$X:$AA</definedName>
    <definedName name="Z_856130BF_2D6B_484A_B5FC_68659BABEC5B_.wvu.Cols" localSheetId="20" hidden="1">'V1 to V1.2 Map'!$G:$G,'V1 to V1.2 Map'!$I:$K</definedName>
    <definedName name="Z_856130BF_2D6B_484A_B5FC_68659BABEC5B_.wvu.FilterData" localSheetId="8" hidden="1">Scorecard!$A$1:$V$224</definedName>
    <definedName name="Z_856130BF_2D6B_484A_B5FC_68659BABEC5B_.wvu.PrintArea" localSheetId="12" hidden="1">Summary!$B$2:$H$89</definedName>
    <definedName name="Z_856130BF_2D6B_484A_B5FC_68659BABEC5B_.wvu.PrintArea" localSheetId="20" hidden="1">'V1 to V1.2 Map'!$A$1:$N$53</definedName>
    <definedName name="Z_872EA6DD_096B_4F25_A988_5DA4FC0DF5BD_.wvu.Cols" localSheetId="8" hidden="1">Scorecard!$E:$F,Scorecard!$H:$H,Scorecard!$L:$AG,Scorecard!$AM:$AM,Scorecard!$AQ:$BO,Scorecard!$BT:$BT</definedName>
    <definedName name="Z_872EA6DD_096B_4F25_A988_5DA4FC0DF5BD_.wvu.Cols" localSheetId="12" hidden="1">Summary!$X:$AA</definedName>
    <definedName name="Z_872EA6DD_096B_4F25_A988_5DA4FC0DF5BD_.wvu.Cols" localSheetId="20" hidden="1">'V1 to V1.2 Map'!$G:$G,'V1 to V1.2 Map'!$I:$K</definedName>
    <definedName name="Z_872EA6DD_096B_4F25_A988_5DA4FC0DF5BD_.wvu.FilterData" localSheetId="8" hidden="1">Scorecard!$A$1:$V$224</definedName>
    <definedName name="Z_872EA6DD_096B_4F25_A988_5DA4FC0DF5BD_.wvu.PrintArea" localSheetId="12" hidden="1">Summary!$B$2:$H$89</definedName>
    <definedName name="Z_872EA6DD_096B_4F25_A988_5DA4FC0DF5BD_.wvu.PrintArea" localSheetId="20" hidden="1">'V1 to V1.2 Map'!$A$1:$N$53</definedName>
    <definedName name="Z_C1EC460D_BC24_4B7C_8A42_4C4CAB6DD547_.wvu.Cols" localSheetId="8" hidden="1">Scorecard!$E:$F,Scorecard!$H:$H,Scorecard!$L:$AG,Scorecard!$AM:$AM,Scorecard!$AQ:$AU,Scorecard!$BG:$BO</definedName>
    <definedName name="Z_C1EC460D_BC24_4B7C_8A42_4C4CAB6DD547_.wvu.Cols" localSheetId="12" hidden="1">Summary!$X:$AA</definedName>
    <definedName name="Z_C1EC460D_BC24_4B7C_8A42_4C4CAB6DD547_.wvu.Cols" localSheetId="20" hidden="1">'V1 to V1.2 Map'!$G:$G,'V1 to V1.2 Map'!$I:$K</definedName>
    <definedName name="Z_C1EC460D_BC24_4B7C_8A42_4C4CAB6DD547_.wvu.FilterData" localSheetId="8" hidden="1">Scorecard!$A$1:$V$224</definedName>
    <definedName name="Z_C1EC460D_BC24_4B7C_8A42_4C4CAB6DD547_.wvu.PrintArea" localSheetId="12" hidden="1">Summary!$B$2:$H$89</definedName>
    <definedName name="Z_C1EC460D_BC24_4B7C_8A42_4C4CAB6DD547_.wvu.PrintArea" localSheetId="20" hidden="1">'V1 to V1.2 Map'!$A$1:$N$53</definedName>
  </definedNames>
  <calcPr calcId="191029"/>
  <customWorkbookViews>
    <customWorkbookView name="4. Verification Round 2" guid="{2F9A33C5-705D-4A07-ADB6-21E456C526C6}" maximized="1" xWindow="-8" yWindow="32" windowWidth="1382" windowHeight="744" activeSheetId="4"/>
    <customWorkbookView name="5. Cost Benefit Tracking" guid="{0F24A28B-06F9-4620-BAD4-B239F41FF00A}" maximized="1" xWindow="-8" yWindow="32" windowWidth="1382" windowHeight="744" activeSheetId="4"/>
    <customWorkbookView name="3. Verification Round 1" guid="{856130BF-2D6B-484A-B5FC-68659BABEC5B}" maximized="1" xWindow="-8" yWindow="32" windowWidth="1382" windowHeight="744" activeSheetId="4"/>
    <customWorkbookView name="2. Assessment Round 2" guid="{C1EC460D-BC24-4B7C-8A42-4C4CAB6DD547}" maximized="1" xWindow="-8" yWindow="32" windowWidth="1382" windowHeight="744" activeSheetId="4"/>
    <customWorkbookView name="1. Assessment Round 1" guid="{872EA6DD-096B-4F25-A988-5DA4FC0DF5BD}" maximized="1" xWindow="-8" yWindow="32" windowWidth="1382" windowHeight="744" activeSheetId="4"/>
    <customWorkbookView name="0. Progress Tracking" guid="{49815ABC-A63B-4D41-AA7B-D5102D8E0BFC}" maximized="1" xWindow="-8" yWindow="32" windowWidth="1382" windowHeight="744"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5" i="26" l="1"/>
  <c r="F37" i="26"/>
  <c r="G37" i="26"/>
  <c r="I37" i="26"/>
  <c r="L37" i="26" s="1"/>
  <c r="K32" i="31" s="1"/>
  <c r="G3" i="26"/>
  <c r="G5" i="2"/>
  <c r="T5" i="2" s="1"/>
  <c r="M10" i="13" s="1"/>
  <c r="G6" i="2"/>
  <c r="G7" i="2"/>
  <c r="G8" i="2"/>
  <c r="P8" i="2"/>
  <c r="K13" i="13" s="1"/>
  <c r="G9" i="2"/>
  <c r="G10" i="2"/>
  <c r="G11" i="2"/>
  <c r="G12" i="2"/>
  <c r="G13" i="2"/>
  <c r="T13" i="2" s="1"/>
  <c r="M20" i="13" s="1"/>
  <c r="G14" i="2"/>
  <c r="G15" i="2"/>
  <c r="L15" i="2" s="1"/>
  <c r="I24" i="13" s="1"/>
  <c r="T15" i="2"/>
  <c r="M24" i="13" s="1"/>
  <c r="G16" i="2"/>
  <c r="T16" i="2"/>
  <c r="M25" i="13" s="1"/>
  <c r="G17" i="2"/>
  <c r="T17" i="2"/>
  <c r="M28" i="13" s="1"/>
  <c r="G18" i="2"/>
  <c r="G19" i="2"/>
  <c r="T19" i="2" s="1"/>
  <c r="M32" i="13" s="1"/>
  <c r="G20" i="2"/>
  <c r="G21" i="2"/>
  <c r="G22" i="2"/>
  <c r="G23" i="2"/>
  <c r="T23" i="2"/>
  <c r="M41" i="13" s="1"/>
  <c r="G24" i="2"/>
  <c r="G25" i="2"/>
  <c r="T25" i="2"/>
  <c r="M43" i="13" s="1"/>
  <c r="G26" i="2"/>
  <c r="G27" i="2"/>
  <c r="T27" i="2" s="1"/>
  <c r="M45" i="13" s="1"/>
  <c r="G28" i="2"/>
  <c r="L28" i="2" s="1"/>
  <c r="I48" i="13" s="1"/>
  <c r="G29" i="2"/>
  <c r="G30" i="2"/>
  <c r="G31" i="2"/>
  <c r="T31" i="2"/>
  <c r="M51" i="13" s="1"/>
  <c r="G32" i="2"/>
  <c r="G33" i="2"/>
  <c r="T33" i="2"/>
  <c r="M55" i="13" s="1"/>
  <c r="G34" i="2"/>
  <c r="G35" i="2"/>
  <c r="G36" i="2"/>
  <c r="T36" i="2" s="1"/>
  <c r="M60" i="13" s="1"/>
  <c r="G37" i="2"/>
  <c r="T37" i="2" s="1"/>
  <c r="M63" i="13" s="1"/>
  <c r="G38" i="2"/>
  <c r="G39" i="2"/>
  <c r="G40" i="2"/>
  <c r="P40" i="2"/>
  <c r="K68" i="13" s="1"/>
  <c r="G41" i="2"/>
  <c r="G42" i="2"/>
  <c r="G43" i="2"/>
  <c r="G44" i="2"/>
  <c r="G45" i="2"/>
  <c r="T45" i="2" s="1"/>
  <c r="M77" i="13" s="1"/>
  <c r="G46" i="2"/>
  <c r="H46" i="2" s="1"/>
  <c r="G78" i="13" s="1"/>
  <c r="G47" i="2"/>
  <c r="T47" i="2"/>
  <c r="M81" i="13" s="1"/>
  <c r="G4" i="2"/>
  <c r="T4" i="2"/>
  <c r="M9" i="13" s="1"/>
  <c r="H224" i="4"/>
  <c r="H221" i="4"/>
  <c r="H216" i="4"/>
  <c r="H212" i="4"/>
  <c r="H208" i="4"/>
  <c r="H202" i="4"/>
  <c r="H196" i="4"/>
  <c r="H191" i="4"/>
  <c r="H183" i="4"/>
  <c r="H179" i="4"/>
  <c r="H174" i="4"/>
  <c r="H171" i="4"/>
  <c r="H169" i="4"/>
  <c r="H165" i="4"/>
  <c r="H156" i="4"/>
  <c r="H150" i="4"/>
  <c r="H148" i="4"/>
  <c r="H142" i="4"/>
  <c r="H136" i="4"/>
  <c r="H135" i="4"/>
  <c r="H132" i="4"/>
  <c r="H126" i="4"/>
  <c r="H118" i="4"/>
  <c r="H110" i="4"/>
  <c r="H102" i="4"/>
  <c r="H99" i="4"/>
  <c r="H96" i="4"/>
  <c r="H95" i="4"/>
  <c r="H92" i="4"/>
  <c r="H89" i="4"/>
  <c r="H86" i="4"/>
  <c r="H78" i="4"/>
  <c r="H69" i="4"/>
  <c r="H61" i="4"/>
  <c r="H56" i="4"/>
  <c r="H52" i="4"/>
  <c r="H47" i="4"/>
  <c r="H38" i="4"/>
  <c r="H31" i="4"/>
  <c r="H23" i="4"/>
  <c r="H17" i="4"/>
  <c r="H13" i="4"/>
  <c r="H9" i="4"/>
  <c r="H2" i="4"/>
  <c r="H20" i="2"/>
  <c r="G33" i="13" s="1"/>
  <c r="L4" i="2"/>
  <c r="I9" i="13" s="1"/>
  <c r="L16" i="2"/>
  <c r="I25" i="13" s="1"/>
  <c r="P28" i="2"/>
  <c r="K48" i="13" s="1"/>
  <c r="H19" i="2"/>
  <c r="G32" i="13" s="1"/>
  <c r="L47" i="2"/>
  <c r="I81" i="13" s="1"/>
  <c r="L31" i="2"/>
  <c r="I51" i="13" s="1"/>
  <c r="P43" i="2"/>
  <c r="K73" i="13" s="1"/>
  <c r="P27" i="2"/>
  <c r="K45" i="13" s="1"/>
  <c r="H44" i="2"/>
  <c r="G74" i="13" s="1"/>
  <c r="H28" i="2"/>
  <c r="G48" i="13" s="1"/>
  <c r="L40" i="2"/>
  <c r="I68" i="13" s="1"/>
  <c r="L24" i="2"/>
  <c r="I42" i="13" s="1"/>
  <c r="L8" i="2"/>
  <c r="I13" i="13" s="1"/>
  <c r="T12" i="2"/>
  <c r="M19" i="13" s="1"/>
  <c r="H27" i="2"/>
  <c r="G45" i="13" s="1"/>
  <c r="L23" i="2"/>
  <c r="I41" i="13" s="1"/>
  <c r="P35" i="2"/>
  <c r="K59" i="13" s="1"/>
  <c r="P19" i="2"/>
  <c r="K32" i="13" s="1"/>
  <c r="T40" i="2"/>
  <c r="M68" i="13" s="1"/>
  <c r="T8" i="2"/>
  <c r="M13" i="13" s="1"/>
  <c r="T46" i="2"/>
  <c r="M78" i="13" s="1"/>
  <c r="P46" i="2"/>
  <c r="K78" i="13" s="1"/>
  <c r="L46" i="2"/>
  <c r="I78" i="13" s="1"/>
  <c r="T42" i="2"/>
  <c r="M72" i="13" s="1"/>
  <c r="P42" i="2"/>
  <c r="K72" i="13" s="1"/>
  <c r="L42" i="2"/>
  <c r="I72" i="13" s="1"/>
  <c r="H42" i="2"/>
  <c r="G72" i="13" s="1"/>
  <c r="T38" i="2"/>
  <c r="M64" i="13" s="1"/>
  <c r="P38" i="2"/>
  <c r="K64" i="13" s="1"/>
  <c r="T30" i="2"/>
  <c r="M50" i="13" s="1"/>
  <c r="P30" i="2"/>
  <c r="K50" i="13" s="1"/>
  <c r="T26" i="2"/>
  <c r="M44" i="13" s="1"/>
  <c r="P26" i="2"/>
  <c r="K44" i="13" s="1"/>
  <c r="T22" i="2"/>
  <c r="M38" i="13" s="1"/>
  <c r="P22" i="2"/>
  <c r="K38" i="13" s="1"/>
  <c r="L22" i="2"/>
  <c r="I38" i="13" s="1"/>
  <c r="H22" i="2"/>
  <c r="G38" i="13" s="1"/>
  <c r="T18" i="2"/>
  <c r="M29" i="13" s="1"/>
  <c r="P18" i="2"/>
  <c r="K29" i="13" s="1"/>
  <c r="L18" i="2"/>
  <c r="I29" i="13" s="1"/>
  <c r="H18" i="2"/>
  <c r="G29" i="13" s="1"/>
  <c r="T14" i="2"/>
  <c r="M21" i="13" s="1"/>
  <c r="P14" i="2"/>
  <c r="K21" i="13" s="1"/>
  <c r="L14" i="2"/>
  <c r="I21" i="13" s="1"/>
  <c r="H14" i="2"/>
  <c r="G21" i="13" s="1"/>
  <c r="T10" i="2"/>
  <c r="M15" i="13" s="1"/>
  <c r="P10" i="2"/>
  <c r="K15" i="13" s="1"/>
  <c r="L10" i="2"/>
  <c r="I15" i="13" s="1"/>
  <c r="H10" i="2"/>
  <c r="G15" i="13" s="1"/>
  <c r="T6" i="2"/>
  <c r="M11" i="13" s="1"/>
  <c r="P6" i="2"/>
  <c r="K11" i="13" s="1"/>
  <c r="H4" i="2"/>
  <c r="G9" i="13" s="1"/>
  <c r="H40" i="2"/>
  <c r="G68" i="13" s="1"/>
  <c r="H16" i="2"/>
  <c r="G25" i="13" s="1"/>
  <c r="H8" i="2"/>
  <c r="G13" i="13" s="1"/>
  <c r="L36" i="2"/>
  <c r="I60" i="13" s="1"/>
  <c r="P4" i="2"/>
  <c r="K9" i="13" s="1"/>
  <c r="P16" i="2"/>
  <c r="K25" i="13" s="1"/>
  <c r="H47" i="2"/>
  <c r="G81" i="13" s="1"/>
  <c r="H31" i="2"/>
  <c r="G51" i="13" s="1"/>
  <c r="H23" i="2"/>
  <c r="G41" i="13" s="1"/>
  <c r="H15" i="2"/>
  <c r="G24" i="13" s="1"/>
  <c r="L35" i="2"/>
  <c r="I59" i="13" s="1"/>
  <c r="L27" i="2"/>
  <c r="I45" i="13" s="1"/>
  <c r="L19" i="2"/>
  <c r="I32" i="13" s="1"/>
  <c r="P47" i="2"/>
  <c r="K81" i="13" s="1"/>
  <c r="P39" i="2"/>
  <c r="K67" i="13" s="1"/>
  <c r="P31" i="2"/>
  <c r="K51" i="13" s="1"/>
  <c r="P23" i="2"/>
  <c r="K41" i="13" s="1"/>
  <c r="P15" i="2"/>
  <c r="K24" i="13" s="1"/>
  <c r="H45" i="2"/>
  <c r="G77" i="13" s="1"/>
  <c r="H37" i="2"/>
  <c r="G63" i="13" s="1"/>
  <c r="H33" i="2"/>
  <c r="G55" i="13" s="1"/>
  <c r="H25" i="2"/>
  <c r="G43" i="13" s="1"/>
  <c r="H17" i="2"/>
  <c r="G28" i="13" s="1"/>
  <c r="H13" i="2"/>
  <c r="G20" i="13" s="1"/>
  <c r="H5" i="2"/>
  <c r="G10" i="13" s="1"/>
  <c r="L45" i="2"/>
  <c r="I77" i="13" s="1"/>
  <c r="L41" i="2"/>
  <c r="I71" i="13" s="1"/>
  <c r="L37" i="2"/>
  <c r="I63" i="13" s="1"/>
  <c r="L33" i="2"/>
  <c r="I55" i="13" s="1"/>
  <c r="L25" i="2"/>
  <c r="I43" i="13" s="1"/>
  <c r="L13" i="2"/>
  <c r="I20" i="13" s="1"/>
  <c r="L5" i="2"/>
  <c r="I10" i="13" s="1"/>
  <c r="P45" i="2"/>
  <c r="K77" i="13" s="1"/>
  <c r="P41" i="2"/>
  <c r="K71" i="13" s="1"/>
  <c r="P37" i="2"/>
  <c r="K63" i="13" s="1"/>
  <c r="P33" i="2"/>
  <c r="K55" i="13" s="1"/>
  <c r="P25" i="2"/>
  <c r="K43" i="13" s="1"/>
  <c r="P21" i="2"/>
  <c r="K37" i="13" s="1"/>
  <c r="P13" i="2"/>
  <c r="K20" i="13" s="1"/>
  <c r="P5" i="2"/>
  <c r="K10" i="13" s="1"/>
  <c r="N8" i="26"/>
  <c r="N9" i="26"/>
  <c r="N10" i="26"/>
  <c r="N11" i="26"/>
  <c r="N12" i="26"/>
  <c r="N13" i="26"/>
  <c r="N14" i="26"/>
  <c r="N15" i="26"/>
  <c r="M14" i="26" s="1"/>
  <c r="N16" i="26"/>
  <c r="N17" i="26"/>
  <c r="N18" i="26"/>
  <c r="N19" i="26"/>
  <c r="N20" i="26"/>
  <c r="N21" i="26"/>
  <c r="N22" i="26"/>
  <c r="N23" i="26"/>
  <c r="M22" i="26" s="1"/>
  <c r="N24" i="26"/>
  <c r="N25" i="26"/>
  <c r="M24" i="26" s="1"/>
  <c r="N26" i="26"/>
  <c r="N27" i="26"/>
  <c r="N28" i="26"/>
  <c r="N29" i="26"/>
  <c r="N30" i="26"/>
  <c r="N31" i="26"/>
  <c r="M31" i="26" s="1"/>
  <c r="N32" i="26"/>
  <c r="N33" i="26"/>
  <c r="N34" i="26"/>
  <c r="N35" i="26"/>
  <c r="M35" i="26" s="1"/>
  <c r="N36" i="26"/>
  <c r="N37" i="26"/>
  <c r="N38" i="26"/>
  <c r="N39" i="26"/>
  <c r="N40" i="26"/>
  <c r="N41" i="26"/>
  <c r="N42" i="26"/>
  <c r="M42" i="26" s="1"/>
  <c r="N43" i="26"/>
  <c r="N44" i="26"/>
  <c r="N45" i="26"/>
  <c r="N46" i="26"/>
  <c r="N47" i="26"/>
  <c r="N48" i="26"/>
  <c r="N49" i="26"/>
  <c r="M48" i="26" s="1"/>
  <c r="N50" i="26"/>
  <c r="M50" i="26" s="1"/>
  <c r="N7" i="26"/>
  <c r="E44" i="31"/>
  <c r="E41" i="31"/>
  <c r="G41" i="31"/>
  <c r="E42" i="31"/>
  <c r="G42" i="31"/>
  <c r="E40" i="31"/>
  <c r="G40" i="31"/>
  <c r="E38" i="31"/>
  <c r="E36" i="31"/>
  <c r="G36" i="31" s="1"/>
  <c r="E34" i="31"/>
  <c r="G34" i="31" s="1"/>
  <c r="E32" i="31"/>
  <c r="G32" i="31" s="1"/>
  <c r="E31" i="31"/>
  <c r="G31" i="31" s="1"/>
  <c r="E28" i="31"/>
  <c r="G28" i="31"/>
  <c r="E29" i="31"/>
  <c r="G29" i="31" s="1"/>
  <c r="E27" i="31"/>
  <c r="G27" i="31"/>
  <c r="E23" i="31"/>
  <c r="E24" i="31"/>
  <c r="G24" i="31" s="1"/>
  <c r="E25" i="31"/>
  <c r="E22" i="31"/>
  <c r="G22" i="31" s="1"/>
  <c r="E20" i="31"/>
  <c r="E14" i="31"/>
  <c r="G14" i="31" s="1"/>
  <c r="E18" i="31"/>
  <c r="G18" i="31" s="1"/>
  <c r="E16" i="31"/>
  <c r="G16" i="31" s="1"/>
  <c r="E11" i="31"/>
  <c r="G11" i="31" s="1"/>
  <c r="E12" i="31"/>
  <c r="G12" i="31"/>
  <c r="E10" i="31"/>
  <c r="G10" i="31" s="1"/>
  <c r="E4" i="31"/>
  <c r="G4" i="31"/>
  <c r="E5" i="31"/>
  <c r="E6" i="31"/>
  <c r="G6" i="31" s="1"/>
  <c r="E7" i="31"/>
  <c r="G7" i="31" s="1"/>
  <c r="E8" i="31"/>
  <c r="G8" i="31" s="1"/>
  <c r="E3" i="31"/>
  <c r="G3" i="31" s="1"/>
  <c r="I3" i="31"/>
  <c r="I4" i="31"/>
  <c r="I5" i="31"/>
  <c r="I6" i="31"/>
  <c r="I7" i="31"/>
  <c r="I8" i="31"/>
  <c r="I9" i="31"/>
  <c r="I10" i="31"/>
  <c r="I11" i="31"/>
  <c r="I12" i="31"/>
  <c r="I13" i="31"/>
  <c r="I14" i="31"/>
  <c r="I15" i="31"/>
  <c r="I16" i="31"/>
  <c r="I17" i="31"/>
  <c r="I18" i="31"/>
  <c r="I19" i="31"/>
  <c r="I20" i="31"/>
  <c r="I21" i="31"/>
  <c r="I22" i="31"/>
  <c r="I23" i="31"/>
  <c r="I24" i="31"/>
  <c r="I25" i="31"/>
  <c r="I26" i="31"/>
  <c r="I27" i="31"/>
  <c r="I28" i="31"/>
  <c r="I29" i="31"/>
  <c r="I30" i="31"/>
  <c r="I31" i="31"/>
  <c r="I32" i="31"/>
  <c r="I33" i="31"/>
  <c r="I34" i="31"/>
  <c r="I35" i="31"/>
  <c r="I36" i="31"/>
  <c r="I37" i="31"/>
  <c r="I38" i="31"/>
  <c r="I39" i="31"/>
  <c r="I40" i="31"/>
  <c r="I41" i="31"/>
  <c r="I42" i="31"/>
  <c r="I43" i="31"/>
  <c r="I44" i="31"/>
  <c r="I45" i="31"/>
  <c r="I2" i="31"/>
  <c r="G35" i="31"/>
  <c r="G37" i="31"/>
  <c r="G38" i="31"/>
  <c r="G39" i="31"/>
  <c r="G43" i="31"/>
  <c r="G44" i="31"/>
  <c r="G45" i="31"/>
  <c r="G19" i="31"/>
  <c r="G20" i="31"/>
  <c r="G21" i="31"/>
  <c r="G23" i="31"/>
  <c r="G25" i="31"/>
  <c r="G26" i="31"/>
  <c r="G30" i="31"/>
  <c r="G33" i="31"/>
  <c r="G5" i="31"/>
  <c r="G9" i="31"/>
  <c r="G13" i="31"/>
  <c r="G15" i="31"/>
  <c r="G17" i="31"/>
  <c r="G2" i="31"/>
  <c r="M20" i="26"/>
  <c r="G35" i="26"/>
  <c r="K5" i="11"/>
  <c r="K4" i="11"/>
  <c r="K3" i="11"/>
  <c r="H4" i="13"/>
  <c r="H3" i="13"/>
  <c r="H2" i="13"/>
  <c r="L50" i="26"/>
  <c r="K45" i="31" s="1"/>
  <c r="I48" i="26"/>
  <c r="L49" i="26" s="1"/>
  <c r="K44" i="31" s="1"/>
  <c r="I44" i="26"/>
  <c r="L47" i="26" s="1"/>
  <c r="K42" i="31" s="1"/>
  <c r="I42" i="26"/>
  <c r="L42" i="26" s="1"/>
  <c r="K37" i="31" s="1"/>
  <c r="I41" i="26"/>
  <c r="L41" i="26" s="1"/>
  <c r="K36" i="31" s="1"/>
  <c r="I40" i="26"/>
  <c r="L40" i="26" s="1"/>
  <c r="K35" i="31" s="1"/>
  <c r="I38" i="26"/>
  <c r="L39" i="26" s="1"/>
  <c r="K34" i="31" s="1"/>
  <c r="I34" i="26"/>
  <c r="L34" i="26" s="1"/>
  <c r="K29" i="31" s="1"/>
  <c r="I33" i="26"/>
  <c r="L33" i="26" s="1"/>
  <c r="K28" i="31" s="1"/>
  <c r="I32" i="26"/>
  <c r="L32" i="26" s="1"/>
  <c r="K27" i="31" s="1"/>
  <c r="I31" i="26"/>
  <c r="L31" i="26" s="1"/>
  <c r="K26" i="31" s="1"/>
  <c r="I30" i="26"/>
  <c r="L30" i="26" s="1"/>
  <c r="K25" i="31" s="1"/>
  <c r="G29" i="26"/>
  <c r="I28" i="26"/>
  <c r="L28" i="26" s="1"/>
  <c r="K23" i="31" s="1"/>
  <c r="I27" i="26"/>
  <c r="L27" i="26" s="1"/>
  <c r="K22" i="31" s="1"/>
  <c r="I26" i="26"/>
  <c r="L26" i="26" s="1"/>
  <c r="K21" i="31" s="1"/>
  <c r="I24" i="26"/>
  <c r="I22" i="26"/>
  <c r="L23" i="26" s="1"/>
  <c r="K18" i="31" s="1"/>
  <c r="I20" i="26"/>
  <c r="L21" i="26" s="1"/>
  <c r="K16" i="31" s="1"/>
  <c r="I18" i="26"/>
  <c r="L18" i="26" s="1"/>
  <c r="K13" i="31" s="1"/>
  <c r="I14" i="26"/>
  <c r="L14" i="26" s="1"/>
  <c r="K9" i="31" s="1"/>
  <c r="I13" i="26"/>
  <c r="L13" i="26" s="1"/>
  <c r="K8" i="31" s="1"/>
  <c r="I7" i="26"/>
  <c r="L7" i="26" s="1"/>
  <c r="K2" i="31" s="1"/>
  <c r="I35" i="26"/>
  <c r="L35" i="26" s="1"/>
  <c r="K30" i="31" s="1"/>
  <c r="I29" i="26"/>
  <c r="L29" i="26" s="1"/>
  <c r="K24" i="31" s="1"/>
  <c r="J53" i="25"/>
  <c r="K53" i="25" s="1"/>
  <c r="L53" i="25" s="1"/>
  <c r="H53" i="25"/>
  <c r="J52" i="25"/>
  <c r="K52" i="25" s="1"/>
  <c r="L52" i="25" s="1"/>
  <c r="H52" i="25"/>
  <c r="J51" i="25"/>
  <c r="H51" i="25"/>
  <c r="H50" i="25"/>
  <c r="H49" i="25"/>
  <c r="K48" i="25"/>
  <c r="L48" i="25" s="1"/>
  <c r="H48" i="25"/>
  <c r="K47" i="25"/>
  <c r="L47" i="25"/>
  <c r="M47" i="25" s="1"/>
  <c r="H47" i="25"/>
  <c r="K46" i="25"/>
  <c r="L46" i="25" s="1"/>
  <c r="H46" i="25"/>
  <c r="K45" i="25"/>
  <c r="L45" i="25" s="1"/>
  <c r="M45" i="25" s="1"/>
  <c r="H45" i="25"/>
  <c r="K44" i="25"/>
  <c r="L44" i="25" s="1"/>
  <c r="H44" i="25"/>
  <c r="K43" i="25"/>
  <c r="L43" i="25"/>
  <c r="H43" i="25"/>
  <c r="H42" i="25"/>
  <c r="J41" i="25"/>
  <c r="H41" i="25"/>
  <c r="J40" i="25"/>
  <c r="K41" i="25" s="1"/>
  <c r="L41" i="25" s="1"/>
  <c r="M41" i="25" s="1"/>
  <c r="H40" i="25"/>
  <c r="J39" i="25"/>
  <c r="H39" i="25"/>
  <c r="H38" i="25"/>
  <c r="J37" i="25"/>
  <c r="H37" i="25"/>
  <c r="H36" i="25"/>
  <c r="K35" i="25"/>
  <c r="L35" i="25"/>
  <c r="M35" i="25" s="1"/>
  <c r="H35" i="25"/>
  <c r="K34" i="25"/>
  <c r="L34" i="25" s="1"/>
  <c r="H34" i="25"/>
  <c r="K33" i="25"/>
  <c r="L33" i="25" s="1"/>
  <c r="M33" i="25" s="1"/>
  <c r="H33" i="25"/>
  <c r="K32" i="25"/>
  <c r="L32" i="25" s="1"/>
  <c r="M32" i="25" s="1"/>
  <c r="H32" i="25"/>
  <c r="K31" i="25"/>
  <c r="L31" i="25"/>
  <c r="H31" i="25"/>
  <c r="M31" i="25" s="1"/>
  <c r="K30" i="25"/>
  <c r="L30" i="25" s="1"/>
  <c r="M30" i="25" s="1"/>
  <c r="H30" i="25"/>
  <c r="K29" i="25"/>
  <c r="L29" i="25"/>
  <c r="M29" i="25" s="1"/>
  <c r="H29" i="25"/>
  <c r="K28" i="25"/>
  <c r="L28" i="25" s="1"/>
  <c r="H28" i="25"/>
  <c r="K27" i="25"/>
  <c r="L27" i="25" s="1"/>
  <c r="M27" i="25" s="1"/>
  <c r="H27" i="25"/>
  <c r="K26" i="25"/>
  <c r="L26" i="25" s="1"/>
  <c r="H26" i="25"/>
  <c r="K25" i="25"/>
  <c r="L25" i="25" s="1"/>
  <c r="M25" i="25" s="1"/>
  <c r="H25" i="25"/>
  <c r="K24" i="25"/>
  <c r="L24" i="25" s="1"/>
  <c r="H24" i="25"/>
  <c r="K23" i="25"/>
  <c r="L23" i="25"/>
  <c r="H23" i="25"/>
  <c r="K22" i="25"/>
  <c r="L22" i="25" s="1"/>
  <c r="M22" i="25" s="1"/>
  <c r="H22" i="25"/>
  <c r="K21" i="25"/>
  <c r="L21" i="25"/>
  <c r="H21" i="25"/>
  <c r="K20" i="25"/>
  <c r="H20" i="25"/>
  <c r="K19" i="25"/>
  <c r="L19" i="25" s="1"/>
  <c r="H19" i="25"/>
  <c r="K18" i="25"/>
  <c r="L18" i="25"/>
  <c r="H18" i="25"/>
  <c r="K17" i="25"/>
  <c r="H17" i="25"/>
  <c r="K16" i="25"/>
  <c r="L16" i="25" s="1"/>
  <c r="H16" i="25"/>
  <c r="J15" i="25"/>
  <c r="H15" i="25"/>
  <c r="J14" i="25"/>
  <c r="H14" i="25"/>
  <c r="J13" i="25"/>
  <c r="K13" i="25" s="1"/>
  <c r="L13" i="25" s="1"/>
  <c r="M13" i="25" s="1"/>
  <c r="H13" i="25"/>
  <c r="J12" i="25"/>
  <c r="H12" i="25"/>
  <c r="J11" i="25"/>
  <c r="H11" i="25"/>
  <c r="J10" i="25"/>
  <c r="H10" i="25"/>
  <c r="K9" i="25"/>
  <c r="L9" i="25" s="1"/>
  <c r="M9" i="25" s="1"/>
  <c r="H9" i="25"/>
  <c r="K8" i="25"/>
  <c r="L8" i="25" s="1"/>
  <c r="H8" i="25"/>
  <c r="K7" i="25"/>
  <c r="L7" i="25"/>
  <c r="H7" i="25"/>
  <c r="K6" i="25"/>
  <c r="L6" i="25" s="1"/>
  <c r="M6" i="25" s="1"/>
  <c r="H6" i="25"/>
  <c r="K5" i="25"/>
  <c r="L5" i="25"/>
  <c r="H5" i="25"/>
  <c r="K4" i="25"/>
  <c r="L4" i="25" s="1"/>
  <c r="H4" i="25"/>
  <c r="K3" i="25"/>
  <c r="L3" i="25"/>
  <c r="M3" i="25" s="1"/>
  <c r="H3" i="25"/>
  <c r="K2" i="25"/>
  <c r="L2" i="25" s="1"/>
  <c r="H2" i="25"/>
  <c r="M21" i="25"/>
  <c r="K42" i="25"/>
  <c r="L42" i="25" s="1"/>
  <c r="M42" i="25" s="1"/>
  <c r="K39" i="25"/>
  <c r="L39" i="25" s="1"/>
  <c r="M39" i="25" s="1"/>
  <c r="K40" i="25"/>
  <c r="L40" i="25" s="1"/>
  <c r="M40" i="25" s="1"/>
  <c r="K45" i="9"/>
  <c r="J45" i="9"/>
  <c r="I45" i="9"/>
  <c r="H45" i="9"/>
  <c r="G45" i="9"/>
  <c r="F45" i="9"/>
  <c r="E45" i="9"/>
  <c r="D45" i="9"/>
  <c r="C45" i="9"/>
  <c r="A45" i="9"/>
  <c r="K44" i="9"/>
  <c r="J44" i="9"/>
  <c r="I44" i="9"/>
  <c r="H44" i="9"/>
  <c r="G44" i="9"/>
  <c r="F44" i="9"/>
  <c r="E44" i="9"/>
  <c r="D44" i="9"/>
  <c r="C44" i="9"/>
  <c r="A44" i="9"/>
  <c r="K43" i="9"/>
  <c r="J43" i="9"/>
  <c r="I43" i="9"/>
  <c r="H43" i="9"/>
  <c r="G43" i="9"/>
  <c r="F43" i="9"/>
  <c r="E43" i="9"/>
  <c r="D43" i="9"/>
  <c r="C43" i="9"/>
  <c r="A43" i="9"/>
  <c r="K42" i="9"/>
  <c r="J42" i="9"/>
  <c r="I42" i="9"/>
  <c r="H42" i="9"/>
  <c r="G42" i="9"/>
  <c r="F42" i="9"/>
  <c r="E42" i="9"/>
  <c r="D42" i="9"/>
  <c r="C42" i="9"/>
  <c r="A42" i="9"/>
  <c r="K41" i="9"/>
  <c r="J41" i="9"/>
  <c r="I41" i="9"/>
  <c r="H41" i="9"/>
  <c r="G41" i="9"/>
  <c r="F41" i="9"/>
  <c r="E41" i="9"/>
  <c r="D41" i="9"/>
  <c r="C41" i="9"/>
  <c r="A41" i="9"/>
  <c r="K40" i="9"/>
  <c r="J40" i="9"/>
  <c r="I40" i="9"/>
  <c r="H40" i="9"/>
  <c r="G40" i="9"/>
  <c r="F40" i="9"/>
  <c r="E40" i="9"/>
  <c r="D40" i="9"/>
  <c r="C40" i="9"/>
  <c r="A40" i="9"/>
  <c r="K39" i="9"/>
  <c r="J39" i="9"/>
  <c r="I39" i="9"/>
  <c r="H39" i="9"/>
  <c r="G39" i="9"/>
  <c r="F39" i="9"/>
  <c r="E39" i="9"/>
  <c r="D39" i="9"/>
  <c r="C39" i="9"/>
  <c r="A39" i="9"/>
  <c r="K38" i="9"/>
  <c r="J38" i="9"/>
  <c r="I38" i="9"/>
  <c r="H38" i="9"/>
  <c r="G38" i="9"/>
  <c r="F38" i="9"/>
  <c r="E38" i="9"/>
  <c r="D38" i="9"/>
  <c r="A38" i="9"/>
  <c r="K37" i="9"/>
  <c r="J37" i="9"/>
  <c r="I37" i="9"/>
  <c r="H37" i="9"/>
  <c r="G37" i="9"/>
  <c r="F37" i="9"/>
  <c r="E37" i="9"/>
  <c r="D37" i="9"/>
  <c r="C37" i="9"/>
  <c r="A37" i="9"/>
  <c r="K36" i="9"/>
  <c r="J36" i="9"/>
  <c r="I36" i="9"/>
  <c r="H36" i="9"/>
  <c r="G36" i="9"/>
  <c r="F36" i="9"/>
  <c r="E36" i="9"/>
  <c r="D36" i="9"/>
  <c r="C36" i="9"/>
  <c r="A36" i="9"/>
  <c r="K35" i="9"/>
  <c r="J35" i="9"/>
  <c r="I35" i="9"/>
  <c r="H35" i="9"/>
  <c r="G35" i="9"/>
  <c r="F35" i="9"/>
  <c r="E35" i="9"/>
  <c r="D35" i="9"/>
  <c r="C35" i="9"/>
  <c r="A35" i="9"/>
  <c r="K34" i="9"/>
  <c r="J34" i="9"/>
  <c r="I34" i="9"/>
  <c r="H34" i="9"/>
  <c r="G34" i="9"/>
  <c r="F34" i="9"/>
  <c r="E34" i="9"/>
  <c r="D34" i="9"/>
  <c r="C34" i="9"/>
  <c r="A34" i="9"/>
  <c r="K33" i="9"/>
  <c r="J33" i="9"/>
  <c r="I33" i="9"/>
  <c r="H33" i="9"/>
  <c r="G33" i="9"/>
  <c r="F33" i="9"/>
  <c r="E33" i="9"/>
  <c r="D33" i="9"/>
  <c r="C33" i="9"/>
  <c r="A33" i="9"/>
  <c r="K32" i="9"/>
  <c r="J32" i="9"/>
  <c r="I32" i="9"/>
  <c r="H32" i="9"/>
  <c r="G32" i="9"/>
  <c r="F32" i="9"/>
  <c r="E32" i="9"/>
  <c r="D32" i="9"/>
  <c r="C32" i="9"/>
  <c r="A32" i="9"/>
  <c r="K31" i="9"/>
  <c r="J31" i="9"/>
  <c r="I31" i="9"/>
  <c r="H31" i="9"/>
  <c r="G31" i="9"/>
  <c r="F31" i="9"/>
  <c r="E31" i="9"/>
  <c r="D31" i="9"/>
  <c r="A31" i="9"/>
  <c r="K30" i="9"/>
  <c r="J30" i="9"/>
  <c r="I30" i="9"/>
  <c r="H30" i="9"/>
  <c r="G30" i="9"/>
  <c r="F30" i="9"/>
  <c r="E30" i="9"/>
  <c r="D30" i="9"/>
  <c r="C30" i="9"/>
  <c r="A30" i="9"/>
  <c r="K29" i="9"/>
  <c r="J29" i="9"/>
  <c r="I29" i="9"/>
  <c r="H29" i="9"/>
  <c r="G29" i="9"/>
  <c r="F29" i="9"/>
  <c r="E29" i="9"/>
  <c r="D29" i="9"/>
  <c r="C29" i="9"/>
  <c r="A29" i="9"/>
  <c r="K28" i="9"/>
  <c r="J28" i="9"/>
  <c r="I28" i="9"/>
  <c r="H28" i="9"/>
  <c r="G28" i="9"/>
  <c r="F28" i="9"/>
  <c r="E28" i="9"/>
  <c r="D28" i="9"/>
  <c r="C28" i="9"/>
  <c r="A28" i="9"/>
  <c r="K27" i="9"/>
  <c r="J27" i="9"/>
  <c r="I27" i="9"/>
  <c r="H27" i="9"/>
  <c r="G27" i="9"/>
  <c r="F27" i="9"/>
  <c r="E27" i="9"/>
  <c r="D27" i="9"/>
  <c r="C27" i="9"/>
  <c r="A27" i="9"/>
  <c r="K26" i="9"/>
  <c r="J26" i="9"/>
  <c r="I26" i="9"/>
  <c r="H26" i="9"/>
  <c r="G26" i="9"/>
  <c r="F26" i="9"/>
  <c r="E26" i="9"/>
  <c r="D26" i="9"/>
  <c r="C26" i="9"/>
  <c r="A26" i="9"/>
  <c r="K25" i="9"/>
  <c r="J25" i="9"/>
  <c r="I25" i="9"/>
  <c r="H25" i="9"/>
  <c r="G25" i="9"/>
  <c r="F25" i="9"/>
  <c r="E25" i="9"/>
  <c r="D25" i="9"/>
  <c r="C25" i="9"/>
  <c r="A25" i="9"/>
  <c r="K24" i="9"/>
  <c r="J24" i="9"/>
  <c r="I24" i="9"/>
  <c r="H24" i="9"/>
  <c r="G24" i="9"/>
  <c r="F24" i="9"/>
  <c r="E24" i="9"/>
  <c r="D24" i="9"/>
  <c r="C24" i="9"/>
  <c r="A24" i="9"/>
  <c r="K23" i="9"/>
  <c r="J23" i="9"/>
  <c r="I23" i="9"/>
  <c r="H23" i="9"/>
  <c r="G23" i="9"/>
  <c r="F23" i="9"/>
  <c r="E23" i="9"/>
  <c r="D23" i="9"/>
  <c r="A23" i="9"/>
  <c r="K22" i="9"/>
  <c r="J22" i="9"/>
  <c r="I22" i="9"/>
  <c r="H22" i="9"/>
  <c r="G22" i="9"/>
  <c r="F22" i="9"/>
  <c r="E22" i="9"/>
  <c r="D22" i="9"/>
  <c r="C22" i="9"/>
  <c r="A22" i="9"/>
  <c r="K21" i="9"/>
  <c r="J21" i="9"/>
  <c r="I21" i="9"/>
  <c r="H21" i="9"/>
  <c r="G21" i="9"/>
  <c r="F21" i="9"/>
  <c r="E21" i="9"/>
  <c r="D21" i="9"/>
  <c r="C21" i="9"/>
  <c r="A21" i="9"/>
  <c r="K20" i="9"/>
  <c r="J20" i="9"/>
  <c r="I20" i="9"/>
  <c r="H20" i="9"/>
  <c r="G20" i="9"/>
  <c r="F20" i="9"/>
  <c r="E20" i="9"/>
  <c r="D20" i="9"/>
  <c r="C20" i="9"/>
  <c r="A20" i="9"/>
  <c r="K19" i="9"/>
  <c r="J19" i="9"/>
  <c r="I19" i="9"/>
  <c r="H19" i="9"/>
  <c r="G19" i="9"/>
  <c r="F19" i="9"/>
  <c r="E19" i="9"/>
  <c r="D19" i="9"/>
  <c r="C19" i="9"/>
  <c r="A19" i="9"/>
  <c r="K18" i="9"/>
  <c r="J18" i="9"/>
  <c r="I18" i="9"/>
  <c r="H18" i="9"/>
  <c r="G18" i="9"/>
  <c r="F18" i="9"/>
  <c r="E18" i="9"/>
  <c r="D18" i="9"/>
  <c r="C18" i="9"/>
  <c r="A18" i="9"/>
  <c r="J17" i="9"/>
  <c r="H17" i="9"/>
  <c r="F17" i="9"/>
  <c r="D17" i="9"/>
  <c r="A17" i="9"/>
  <c r="K16" i="9"/>
  <c r="J16" i="9"/>
  <c r="I16" i="9"/>
  <c r="H16" i="9"/>
  <c r="G16" i="9"/>
  <c r="F16" i="9"/>
  <c r="E16" i="9"/>
  <c r="D16" i="9"/>
  <c r="C16" i="9"/>
  <c r="A16" i="9"/>
  <c r="K15" i="9"/>
  <c r="J15" i="9"/>
  <c r="I15" i="9"/>
  <c r="H15" i="9"/>
  <c r="G15" i="9"/>
  <c r="F15" i="9"/>
  <c r="E15" i="9"/>
  <c r="D15" i="9"/>
  <c r="C15" i="9"/>
  <c r="A15" i="9"/>
  <c r="K14" i="9"/>
  <c r="J14" i="9"/>
  <c r="I14" i="9"/>
  <c r="H14" i="9"/>
  <c r="G14" i="9"/>
  <c r="F14" i="9"/>
  <c r="E14" i="9"/>
  <c r="D14" i="9"/>
  <c r="C14" i="9"/>
  <c r="A14" i="9"/>
  <c r="J13" i="9"/>
  <c r="H13" i="9"/>
  <c r="F13" i="9"/>
  <c r="D13" i="9"/>
  <c r="A13" i="9"/>
  <c r="K12" i="9"/>
  <c r="J12" i="9"/>
  <c r="I12" i="9"/>
  <c r="H12" i="9"/>
  <c r="G12" i="9"/>
  <c r="F12" i="9"/>
  <c r="E12" i="9"/>
  <c r="D12" i="9"/>
  <c r="C12" i="9"/>
  <c r="A12" i="9"/>
  <c r="K11" i="9"/>
  <c r="J11" i="9"/>
  <c r="I11" i="9"/>
  <c r="H11" i="9"/>
  <c r="G11" i="9"/>
  <c r="F11" i="9"/>
  <c r="E11" i="9"/>
  <c r="D11" i="9"/>
  <c r="C11" i="9"/>
  <c r="A11" i="9"/>
  <c r="K10" i="9"/>
  <c r="J10" i="9"/>
  <c r="I10" i="9"/>
  <c r="H10" i="9"/>
  <c r="G10" i="9"/>
  <c r="F10" i="9"/>
  <c r="E10" i="9"/>
  <c r="D10" i="9"/>
  <c r="C10" i="9"/>
  <c r="A10" i="9"/>
  <c r="J9" i="9"/>
  <c r="H9" i="9"/>
  <c r="F9" i="9"/>
  <c r="D9" i="9"/>
  <c r="A9" i="9"/>
  <c r="K8" i="9"/>
  <c r="J8" i="9"/>
  <c r="I8" i="9"/>
  <c r="H8" i="9"/>
  <c r="G8" i="9"/>
  <c r="F8" i="9"/>
  <c r="E8" i="9"/>
  <c r="D8" i="9"/>
  <c r="C8" i="9"/>
  <c r="A8" i="9"/>
  <c r="K7" i="9"/>
  <c r="J7" i="9"/>
  <c r="I7" i="9"/>
  <c r="H7" i="9"/>
  <c r="G7" i="9"/>
  <c r="F7" i="9"/>
  <c r="E7" i="9"/>
  <c r="D7" i="9"/>
  <c r="C7" i="9"/>
  <c r="A7" i="9"/>
  <c r="K6" i="9"/>
  <c r="J6" i="9"/>
  <c r="I6" i="9"/>
  <c r="H6" i="9"/>
  <c r="G6" i="9"/>
  <c r="F6" i="9"/>
  <c r="E6" i="9"/>
  <c r="D6" i="9"/>
  <c r="C6" i="9"/>
  <c r="A6" i="9"/>
  <c r="K5" i="9"/>
  <c r="J5" i="9"/>
  <c r="I5" i="9"/>
  <c r="H5" i="9"/>
  <c r="G5" i="9"/>
  <c r="F5" i="9"/>
  <c r="E5" i="9"/>
  <c r="D5" i="9"/>
  <c r="C5" i="9"/>
  <c r="A5" i="9"/>
  <c r="K4" i="9"/>
  <c r="J4" i="9"/>
  <c r="I4" i="9"/>
  <c r="H4" i="9"/>
  <c r="G4" i="9"/>
  <c r="F4" i="9"/>
  <c r="E4" i="9"/>
  <c r="D4" i="9"/>
  <c r="C4" i="9"/>
  <c r="A4" i="9"/>
  <c r="K3" i="9"/>
  <c r="J3" i="9"/>
  <c r="I3" i="9"/>
  <c r="H3" i="9"/>
  <c r="G3" i="9"/>
  <c r="F3" i="9"/>
  <c r="E3" i="9"/>
  <c r="D3" i="9"/>
  <c r="C3" i="9"/>
  <c r="A3" i="9"/>
  <c r="J2" i="9"/>
  <c r="H2" i="9"/>
  <c r="F2" i="9"/>
  <c r="D2" i="9"/>
  <c r="A2" i="9"/>
  <c r="H34" i="1"/>
  <c r="F34" i="1"/>
  <c r="H33" i="1"/>
  <c r="F33" i="1"/>
  <c r="H32" i="1"/>
  <c r="F32" i="1"/>
  <c r="H31" i="1"/>
  <c r="F31" i="1"/>
  <c r="H30" i="1"/>
  <c r="F30" i="1"/>
  <c r="H29" i="1"/>
  <c r="F29" i="1"/>
  <c r="H28" i="1"/>
  <c r="F28" i="1"/>
  <c r="H27" i="1"/>
  <c r="F27" i="1"/>
  <c r="H26" i="1"/>
  <c r="F26" i="1"/>
  <c r="H25" i="1"/>
  <c r="F25" i="1"/>
  <c r="H24" i="1"/>
  <c r="F24" i="1"/>
  <c r="H23" i="1"/>
  <c r="F23" i="1"/>
  <c r="H22" i="1"/>
  <c r="F22" i="1"/>
  <c r="H21" i="1"/>
  <c r="F21" i="1"/>
  <c r="H20" i="1"/>
  <c r="F20" i="1"/>
  <c r="F17" i="1"/>
  <c r="F16" i="1"/>
  <c r="F15" i="1"/>
  <c r="F14" i="1"/>
  <c r="V47" i="10"/>
  <c r="F47" i="10"/>
  <c r="AA47" i="10" s="1"/>
  <c r="AD47" i="10" s="1"/>
  <c r="E47" i="10"/>
  <c r="Z47" i="10" s="1"/>
  <c r="AC47" i="10" s="1"/>
  <c r="X46" i="10"/>
  <c r="W46" i="10"/>
  <c r="V46" i="10"/>
  <c r="H46" i="10" s="1"/>
  <c r="F46" i="10"/>
  <c r="AA46" i="10" s="1"/>
  <c r="AD46" i="10" s="1"/>
  <c r="E46" i="10"/>
  <c r="Z46" i="10" s="1"/>
  <c r="AC46" i="10" s="1"/>
  <c r="X45" i="10"/>
  <c r="F45" i="10" s="1"/>
  <c r="AA45" i="10" s="1"/>
  <c r="AD45" i="10" s="1"/>
  <c r="W45" i="10"/>
  <c r="E45" i="10" s="1"/>
  <c r="Z45" i="10" s="1"/>
  <c r="AC45" i="10" s="1"/>
  <c r="V45" i="10"/>
  <c r="I45" i="10" s="1"/>
  <c r="X44" i="10"/>
  <c r="F44" i="10" s="1"/>
  <c r="AA44" i="10" s="1"/>
  <c r="AD44" i="10" s="1"/>
  <c r="W44" i="10"/>
  <c r="E44" i="10" s="1"/>
  <c r="Z44" i="10" s="1"/>
  <c r="AC44" i="10" s="1"/>
  <c r="V44" i="10"/>
  <c r="H44" i="10" s="1"/>
  <c r="X43" i="10"/>
  <c r="F43" i="10" s="1"/>
  <c r="AA43" i="10" s="1"/>
  <c r="AD43" i="10" s="1"/>
  <c r="W43" i="10"/>
  <c r="V43" i="10"/>
  <c r="D43" i="10"/>
  <c r="Y43" i="10" s="1"/>
  <c r="AB43" i="10" s="1"/>
  <c r="E43" i="10"/>
  <c r="Z43" i="10" s="1"/>
  <c r="AC43" i="10" s="1"/>
  <c r="X42" i="10"/>
  <c r="F42" i="10" s="1"/>
  <c r="AA42" i="10" s="1"/>
  <c r="AD42" i="10" s="1"/>
  <c r="W42" i="10"/>
  <c r="E42" i="10" s="1"/>
  <c r="Z42" i="10" s="1"/>
  <c r="AC42" i="10" s="1"/>
  <c r="V42" i="10"/>
  <c r="X41" i="10"/>
  <c r="F41" i="10" s="1"/>
  <c r="AA41" i="10" s="1"/>
  <c r="AD41" i="10" s="1"/>
  <c r="W41" i="10"/>
  <c r="E41" i="10" s="1"/>
  <c r="Z41" i="10" s="1"/>
  <c r="AC41" i="10" s="1"/>
  <c r="V41" i="10"/>
  <c r="H41" i="10" s="1"/>
  <c r="X40" i="10"/>
  <c r="F40" i="10" s="1"/>
  <c r="AA40" i="10" s="1"/>
  <c r="AD40" i="10" s="1"/>
  <c r="W40" i="10"/>
  <c r="E40" i="10" s="1"/>
  <c r="Z40" i="10" s="1"/>
  <c r="AC40" i="10" s="1"/>
  <c r="V40" i="10"/>
  <c r="I40" i="10" s="1"/>
  <c r="X39" i="10"/>
  <c r="F39" i="10" s="1"/>
  <c r="AA39" i="10" s="1"/>
  <c r="AD39" i="10" s="1"/>
  <c r="W39" i="10"/>
  <c r="E39" i="10" s="1"/>
  <c r="Z39" i="10" s="1"/>
  <c r="AC39" i="10" s="1"/>
  <c r="V39" i="10"/>
  <c r="X38" i="10"/>
  <c r="F38" i="10" s="1"/>
  <c r="AA38" i="10" s="1"/>
  <c r="AD38" i="10" s="1"/>
  <c r="W38" i="10"/>
  <c r="V38" i="10"/>
  <c r="H38" i="10" s="1"/>
  <c r="E38" i="10"/>
  <c r="Z38" i="10" s="1"/>
  <c r="AC38" i="10" s="1"/>
  <c r="X37" i="10"/>
  <c r="F37" i="10" s="1"/>
  <c r="AA37" i="10" s="1"/>
  <c r="AD37" i="10" s="1"/>
  <c r="W37" i="10"/>
  <c r="E37" i="10" s="1"/>
  <c r="Z37" i="10" s="1"/>
  <c r="AC37" i="10" s="1"/>
  <c r="V37" i="10"/>
  <c r="I37" i="10"/>
  <c r="D37" i="10"/>
  <c r="Y37" i="10" s="1"/>
  <c r="AB37" i="10" s="1"/>
  <c r="X36" i="10"/>
  <c r="F36" i="10"/>
  <c r="AA36" i="10" s="1"/>
  <c r="AD36" i="10" s="1"/>
  <c r="W36" i="10"/>
  <c r="E36" i="10" s="1"/>
  <c r="Z36" i="10" s="1"/>
  <c r="AC36" i="10" s="1"/>
  <c r="V36" i="10"/>
  <c r="I36" i="10"/>
  <c r="U36" i="10"/>
  <c r="H36" i="10"/>
  <c r="D36" i="10"/>
  <c r="Y36" i="10" s="1"/>
  <c r="AB36" i="10" s="1"/>
  <c r="X35" i="10"/>
  <c r="F35" i="10" s="1"/>
  <c r="AA35" i="10" s="1"/>
  <c r="AD35" i="10" s="1"/>
  <c r="W35" i="10"/>
  <c r="E35" i="10" s="1"/>
  <c r="Z35" i="10" s="1"/>
  <c r="AC35" i="10" s="1"/>
  <c r="V35" i="10"/>
  <c r="H35" i="10" s="1"/>
  <c r="X34" i="10"/>
  <c r="F34" i="10" s="1"/>
  <c r="AA34" i="10" s="1"/>
  <c r="AD34" i="10" s="1"/>
  <c r="W34" i="10"/>
  <c r="E34" i="10" s="1"/>
  <c r="Z34" i="10" s="1"/>
  <c r="AC34" i="10" s="1"/>
  <c r="V34" i="10"/>
  <c r="X33" i="10"/>
  <c r="W33" i="10"/>
  <c r="E33" i="10"/>
  <c r="Z33" i="10" s="1"/>
  <c r="AC33" i="10" s="1"/>
  <c r="V33" i="10"/>
  <c r="F33" i="10"/>
  <c r="AA33" i="10" s="1"/>
  <c r="AD33" i="10" s="1"/>
  <c r="D33" i="10"/>
  <c r="Y33" i="10" s="1"/>
  <c r="AB33" i="10" s="1"/>
  <c r="X32" i="10"/>
  <c r="F32" i="10" s="1"/>
  <c r="AA32" i="10" s="1"/>
  <c r="AD32" i="10" s="1"/>
  <c r="W32" i="10"/>
  <c r="E32" i="10" s="1"/>
  <c r="Z32" i="10" s="1"/>
  <c r="AC32" i="10" s="1"/>
  <c r="V32" i="10"/>
  <c r="I32" i="10" s="1"/>
  <c r="D32" i="10"/>
  <c r="Y32" i="10" s="1"/>
  <c r="AB32" i="10" s="1"/>
  <c r="X31" i="10"/>
  <c r="F31" i="10" s="1"/>
  <c r="AA31" i="10" s="1"/>
  <c r="AD31" i="10" s="1"/>
  <c r="W31" i="10"/>
  <c r="V31" i="10"/>
  <c r="I31" i="10"/>
  <c r="E31" i="10"/>
  <c r="Z31" i="10" s="1"/>
  <c r="AC31" i="10" s="1"/>
  <c r="X30" i="10"/>
  <c r="W30" i="10"/>
  <c r="E30" i="10" s="1"/>
  <c r="Z30" i="10" s="1"/>
  <c r="AC30" i="10" s="1"/>
  <c r="V30" i="10"/>
  <c r="D30" i="10" s="1"/>
  <c r="Y30" i="10" s="1"/>
  <c r="AB30" i="10" s="1"/>
  <c r="F30" i="10"/>
  <c r="AA30" i="10" s="1"/>
  <c r="AD30" i="10" s="1"/>
  <c r="X29" i="10"/>
  <c r="F29" i="10" s="1"/>
  <c r="AA29" i="10" s="1"/>
  <c r="AD29" i="10" s="1"/>
  <c r="W29" i="10"/>
  <c r="E29" i="10" s="1"/>
  <c r="Z29" i="10" s="1"/>
  <c r="AC29" i="10" s="1"/>
  <c r="V29" i="10"/>
  <c r="V28" i="10"/>
  <c r="H28" i="10" s="1"/>
  <c r="F28" i="10"/>
  <c r="AA28" i="10" s="1"/>
  <c r="AD28" i="10" s="1"/>
  <c r="E28" i="10"/>
  <c r="Z28" i="10" s="1"/>
  <c r="AC28" i="10" s="1"/>
  <c r="X27" i="10"/>
  <c r="F27" i="10" s="1"/>
  <c r="AA27" i="10" s="1"/>
  <c r="AD27" i="10" s="1"/>
  <c r="W27" i="10"/>
  <c r="E27" i="10" s="1"/>
  <c r="Z27" i="10" s="1"/>
  <c r="AC27" i="10" s="1"/>
  <c r="V27" i="10"/>
  <c r="H27" i="10" s="1"/>
  <c r="D27" i="10"/>
  <c r="Y27" i="10" s="1"/>
  <c r="AB27" i="10" s="1"/>
  <c r="X26" i="10"/>
  <c r="F26" i="10" s="1"/>
  <c r="AA26" i="10" s="1"/>
  <c r="AD26" i="10" s="1"/>
  <c r="W26" i="10"/>
  <c r="E26" i="10" s="1"/>
  <c r="Z26" i="10" s="1"/>
  <c r="AC26" i="10" s="1"/>
  <c r="V26" i="10"/>
  <c r="U26" i="10" s="1"/>
  <c r="X25" i="10"/>
  <c r="F25" i="10" s="1"/>
  <c r="AA25" i="10" s="1"/>
  <c r="AD25" i="10" s="1"/>
  <c r="W25" i="10"/>
  <c r="E25" i="10" s="1"/>
  <c r="Z25" i="10" s="1"/>
  <c r="AC25" i="10" s="1"/>
  <c r="V25" i="10"/>
  <c r="U25" i="10" s="1"/>
  <c r="I25" i="10"/>
  <c r="H25" i="10"/>
  <c r="D25" i="10"/>
  <c r="Y25" i="10" s="1"/>
  <c r="AB25" i="10" s="1"/>
  <c r="X24" i="10"/>
  <c r="F24" i="10" s="1"/>
  <c r="AA24" i="10" s="1"/>
  <c r="AD24" i="10" s="1"/>
  <c r="W24" i="10"/>
  <c r="E24" i="10" s="1"/>
  <c r="Z24" i="10" s="1"/>
  <c r="AC24" i="10" s="1"/>
  <c r="V24" i="10"/>
  <c r="I24" i="10" s="1"/>
  <c r="X23" i="10"/>
  <c r="F23" i="10"/>
  <c r="AA23" i="10" s="1"/>
  <c r="AD23" i="10" s="1"/>
  <c r="W23" i="10"/>
  <c r="E23" i="10" s="1"/>
  <c r="Z23" i="10" s="1"/>
  <c r="AC23" i="10" s="1"/>
  <c r="V23" i="10"/>
  <c r="X22" i="10"/>
  <c r="F22" i="10" s="1"/>
  <c r="AA22" i="10" s="1"/>
  <c r="AD22" i="10" s="1"/>
  <c r="W22" i="10"/>
  <c r="E22" i="10" s="1"/>
  <c r="Z22" i="10" s="1"/>
  <c r="AC22" i="10" s="1"/>
  <c r="V22" i="10"/>
  <c r="X21" i="10"/>
  <c r="F21" i="10" s="1"/>
  <c r="AA21" i="10" s="1"/>
  <c r="AD21" i="10" s="1"/>
  <c r="W21" i="10"/>
  <c r="E21" i="10"/>
  <c r="Z21" i="10" s="1"/>
  <c r="AC21" i="10" s="1"/>
  <c r="V21" i="10"/>
  <c r="I21" i="10" s="1"/>
  <c r="V20" i="10"/>
  <c r="E20" i="10"/>
  <c r="Z20" i="10" s="1"/>
  <c r="AC20" i="10" s="1"/>
  <c r="X19" i="10"/>
  <c r="F19" i="10" s="1"/>
  <c r="AA19" i="10" s="1"/>
  <c r="AD19" i="10" s="1"/>
  <c r="W19" i="10"/>
  <c r="E19" i="10" s="1"/>
  <c r="Z19" i="10" s="1"/>
  <c r="AC19" i="10" s="1"/>
  <c r="V19" i="10"/>
  <c r="X18" i="10"/>
  <c r="F18" i="10"/>
  <c r="AA18" i="10" s="1"/>
  <c r="AD18" i="10" s="1"/>
  <c r="W18" i="10"/>
  <c r="E18" i="10" s="1"/>
  <c r="Z18" i="10" s="1"/>
  <c r="AC18" i="10" s="1"/>
  <c r="V18" i="10"/>
  <c r="I18" i="10" s="1"/>
  <c r="X17" i="10"/>
  <c r="F17" i="10" s="1"/>
  <c r="AA17" i="10" s="1"/>
  <c r="AD17" i="10" s="1"/>
  <c r="W17" i="10"/>
  <c r="E17" i="10" s="1"/>
  <c r="Z17" i="10" s="1"/>
  <c r="AC17" i="10" s="1"/>
  <c r="V17" i="10"/>
  <c r="I17" i="10" s="1"/>
  <c r="X16" i="10"/>
  <c r="F16" i="10" s="1"/>
  <c r="AA16" i="10" s="1"/>
  <c r="AD16" i="10" s="1"/>
  <c r="W16" i="10"/>
  <c r="E16" i="10" s="1"/>
  <c r="Z16" i="10" s="1"/>
  <c r="AC16" i="10" s="1"/>
  <c r="V16" i="10"/>
  <c r="U16" i="10" s="1"/>
  <c r="X15" i="10"/>
  <c r="F15" i="10" s="1"/>
  <c r="AA15" i="10" s="1"/>
  <c r="AD15" i="10" s="1"/>
  <c r="W15" i="10"/>
  <c r="E15" i="10" s="1"/>
  <c r="Z15" i="10" s="1"/>
  <c r="AC15" i="10" s="1"/>
  <c r="V15" i="10"/>
  <c r="H15" i="10" s="1"/>
  <c r="X14" i="10"/>
  <c r="F14" i="10" s="1"/>
  <c r="AA14" i="10" s="1"/>
  <c r="AD14" i="10" s="1"/>
  <c r="W14" i="10"/>
  <c r="E14" i="10" s="1"/>
  <c r="Z14" i="10" s="1"/>
  <c r="AC14" i="10" s="1"/>
  <c r="V14" i="10"/>
  <c r="I14" i="10" s="1"/>
  <c r="X13" i="10"/>
  <c r="F13" i="10" s="1"/>
  <c r="AA13" i="10" s="1"/>
  <c r="AD13" i="10" s="1"/>
  <c r="W13" i="10"/>
  <c r="E13" i="10" s="1"/>
  <c r="Z13" i="10" s="1"/>
  <c r="AC13" i="10" s="1"/>
  <c r="V13" i="10"/>
  <c r="X12" i="10"/>
  <c r="F12" i="10" s="1"/>
  <c r="AA12" i="10" s="1"/>
  <c r="AD12" i="10" s="1"/>
  <c r="W12" i="10"/>
  <c r="E12" i="10" s="1"/>
  <c r="Z12" i="10" s="1"/>
  <c r="AC12" i="10" s="1"/>
  <c r="V12" i="10"/>
  <c r="X11" i="10"/>
  <c r="F11" i="10" s="1"/>
  <c r="AA11" i="10" s="1"/>
  <c r="AD11" i="10" s="1"/>
  <c r="W11" i="10"/>
  <c r="E11" i="10" s="1"/>
  <c r="Z11" i="10" s="1"/>
  <c r="AC11" i="10" s="1"/>
  <c r="V11" i="10"/>
  <c r="I11" i="10" s="1"/>
  <c r="X10" i="10"/>
  <c r="F10" i="10" s="1"/>
  <c r="AA10" i="10" s="1"/>
  <c r="AD10" i="10" s="1"/>
  <c r="W10" i="10"/>
  <c r="E10" i="10" s="1"/>
  <c r="Z10" i="10" s="1"/>
  <c r="AC10" i="10" s="1"/>
  <c r="V10" i="10"/>
  <c r="X9" i="10"/>
  <c r="F9" i="10" s="1"/>
  <c r="AA9" i="10" s="1"/>
  <c r="AD9" i="10" s="1"/>
  <c r="W9" i="10"/>
  <c r="E9" i="10" s="1"/>
  <c r="Z9" i="10" s="1"/>
  <c r="AC9" i="10" s="1"/>
  <c r="V9" i="10"/>
  <c r="H9" i="10"/>
  <c r="X8" i="10"/>
  <c r="F8" i="10" s="1"/>
  <c r="AA8" i="10" s="1"/>
  <c r="AD8" i="10" s="1"/>
  <c r="W8" i="10"/>
  <c r="E8" i="10" s="1"/>
  <c r="Z8" i="10" s="1"/>
  <c r="AC8" i="10" s="1"/>
  <c r="V8" i="10"/>
  <c r="U8" i="10"/>
  <c r="H8" i="10"/>
  <c r="X7" i="10"/>
  <c r="F7" i="10" s="1"/>
  <c r="AA7" i="10" s="1"/>
  <c r="AD7" i="10" s="1"/>
  <c r="W7" i="10"/>
  <c r="E7" i="10" s="1"/>
  <c r="Z7" i="10" s="1"/>
  <c r="AC7" i="10" s="1"/>
  <c r="V7" i="10"/>
  <c r="X6" i="10"/>
  <c r="F6" i="10" s="1"/>
  <c r="AA6" i="10" s="1"/>
  <c r="AD6" i="10" s="1"/>
  <c r="W6" i="10"/>
  <c r="E6" i="10" s="1"/>
  <c r="Z6" i="10" s="1"/>
  <c r="AC6" i="10" s="1"/>
  <c r="V6" i="10"/>
  <c r="X5" i="10"/>
  <c r="F5" i="10" s="1"/>
  <c r="AA5" i="10" s="1"/>
  <c r="AD5" i="10" s="1"/>
  <c r="W5" i="10"/>
  <c r="E5" i="10" s="1"/>
  <c r="Z5" i="10" s="1"/>
  <c r="AC5" i="10" s="1"/>
  <c r="V5" i="10"/>
  <c r="X4" i="10"/>
  <c r="F4" i="10" s="1"/>
  <c r="AA4" i="10" s="1"/>
  <c r="AD4" i="10" s="1"/>
  <c r="W4" i="10"/>
  <c r="E4" i="10" s="1"/>
  <c r="Z4" i="10" s="1"/>
  <c r="AC4" i="10" s="1"/>
  <c r="V4" i="10"/>
  <c r="AT3" i="10"/>
  <c r="AS3" i="10"/>
  <c r="AR3" i="10"/>
  <c r="Y89" i="13"/>
  <c r="X89" i="13"/>
  <c r="Y88" i="13"/>
  <c r="Z88" i="13" s="1"/>
  <c r="AA88" i="13" s="1"/>
  <c r="X88" i="13"/>
  <c r="Y87" i="13"/>
  <c r="X87" i="13"/>
  <c r="Z87" i="13" s="1"/>
  <c r="AA87" i="13" s="1"/>
  <c r="Y86" i="13"/>
  <c r="X86" i="13"/>
  <c r="D81" i="13"/>
  <c r="C81" i="13"/>
  <c r="D78" i="13"/>
  <c r="C78" i="13"/>
  <c r="D77" i="13"/>
  <c r="C77" i="13"/>
  <c r="D74" i="13"/>
  <c r="C74" i="13"/>
  <c r="D73" i="13"/>
  <c r="C73" i="13"/>
  <c r="D72" i="13"/>
  <c r="C72" i="13"/>
  <c r="D71" i="13"/>
  <c r="C71" i="13"/>
  <c r="D68" i="13"/>
  <c r="C68" i="13"/>
  <c r="D67" i="13"/>
  <c r="C67" i="13"/>
  <c r="D64" i="13"/>
  <c r="C64" i="13"/>
  <c r="D63" i="13"/>
  <c r="C63" i="13"/>
  <c r="D60" i="13"/>
  <c r="C60" i="13"/>
  <c r="D59" i="13"/>
  <c r="C59" i="13"/>
  <c r="D56" i="13"/>
  <c r="C56" i="13"/>
  <c r="D55" i="13"/>
  <c r="C55" i="13"/>
  <c r="D54" i="13"/>
  <c r="C54" i="13"/>
  <c r="D51" i="13"/>
  <c r="C51" i="13"/>
  <c r="D50" i="13"/>
  <c r="C50" i="13"/>
  <c r="D49" i="13"/>
  <c r="C49" i="13"/>
  <c r="D48" i="13"/>
  <c r="C48" i="13"/>
  <c r="D45" i="13"/>
  <c r="C45" i="13"/>
  <c r="D44" i="13"/>
  <c r="C44" i="13"/>
  <c r="D43" i="13"/>
  <c r="C43" i="13"/>
  <c r="D42" i="13"/>
  <c r="C42" i="13"/>
  <c r="D41" i="13"/>
  <c r="C41" i="13"/>
  <c r="D38" i="13"/>
  <c r="C38" i="13"/>
  <c r="D37" i="13"/>
  <c r="C37" i="13"/>
  <c r="D33" i="13"/>
  <c r="C33" i="13"/>
  <c r="D32" i="13"/>
  <c r="C32" i="13"/>
  <c r="D29" i="13"/>
  <c r="C29" i="13"/>
  <c r="D28" i="13"/>
  <c r="C28" i="13"/>
  <c r="D25" i="13"/>
  <c r="C25" i="13"/>
  <c r="D24" i="13"/>
  <c r="C24" i="13"/>
  <c r="D21" i="13"/>
  <c r="C21" i="13"/>
  <c r="D20" i="13"/>
  <c r="C20" i="13"/>
  <c r="D19" i="13"/>
  <c r="C19" i="13"/>
  <c r="D18" i="13"/>
  <c r="C18" i="13"/>
  <c r="D15" i="13"/>
  <c r="C15" i="13"/>
  <c r="D14" i="13"/>
  <c r="C14" i="13"/>
  <c r="D13" i="13"/>
  <c r="C13" i="13"/>
  <c r="D12" i="13"/>
  <c r="C12" i="13"/>
  <c r="D11" i="13"/>
  <c r="C11" i="13"/>
  <c r="D10" i="13"/>
  <c r="C10" i="13"/>
  <c r="D9" i="13"/>
  <c r="C9" i="13"/>
  <c r="AC224" i="4"/>
  <c r="F224" i="4"/>
  <c r="BC224" i="4"/>
  <c r="C224" i="4"/>
  <c r="F223" i="4"/>
  <c r="BC223" i="4" s="1"/>
  <c r="C223" i="4"/>
  <c r="F222" i="4"/>
  <c r="C222" i="4"/>
  <c r="AC221" i="4"/>
  <c r="F221" i="4"/>
  <c r="AE221" i="4" s="1"/>
  <c r="C221" i="4"/>
  <c r="F220" i="4"/>
  <c r="AM220" i="4" s="1"/>
  <c r="C220" i="4"/>
  <c r="F219" i="4"/>
  <c r="AE219" i="4" s="1"/>
  <c r="C219" i="4"/>
  <c r="F218" i="4"/>
  <c r="AM218" i="4" s="1"/>
  <c r="C218" i="4"/>
  <c r="F217" i="4"/>
  <c r="BC217" i="4" s="1"/>
  <c r="C217" i="4"/>
  <c r="AC216" i="4"/>
  <c r="F216" i="4"/>
  <c r="AM216" i="4" s="1"/>
  <c r="C216" i="4"/>
  <c r="F215" i="4"/>
  <c r="C215" i="4"/>
  <c r="F214" i="4"/>
  <c r="BC214" i="4" s="1"/>
  <c r="C214" i="4"/>
  <c r="F213" i="4"/>
  <c r="AC212" i="4"/>
  <c r="F212" i="4"/>
  <c r="AE212" i="4" s="1"/>
  <c r="C212" i="4"/>
  <c r="F211" i="4"/>
  <c r="C211" i="4"/>
  <c r="F210" i="4"/>
  <c r="AM210" i="4" s="1"/>
  <c r="C210" i="4"/>
  <c r="F209" i="4"/>
  <c r="AC208" i="4"/>
  <c r="F208" i="4"/>
  <c r="AM208" i="4" s="1"/>
  <c r="C208" i="4"/>
  <c r="F207" i="4"/>
  <c r="AM207" i="4" s="1"/>
  <c r="C207" i="4"/>
  <c r="F206" i="4"/>
  <c r="C206" i="4"/>
  <c r="F205" i="4"/>
  <c r="C205" i="4"/>
  <c r="F204" i="4"/>
  <c r="BC204" i="4" s="1"/>
  <c r="C204" i="4"/>
  <c r="F203" i="4"/>
  <c r="AE203" i="4" s="1"/>
  <c r="C203" i="4"/>
  <c r="AC202" i="4"/>
  <c r="F202" i="4"/>
  <c r="BC202" i="4" s="1"/>
  <c r="C202" i="4"/>
  <c r="F201" i="4"/>
  <c r="BC201" i="4" s="1"/>
  <c r="C201" i="4"/>
  <c r="F200" i="4"/>
  <c r="AM200" i="4" s="1"/>
  <c r="C200" i="4"/>
  <c r="F199" i="4"/>
  <c r="BC199" i="4" s="1"/>
  <c r="C199" i="4"/>
  <c r="F198" i="4"/>
  <c r="AE198" i="4" s="1"/>
  <c r="C198" i="4"/>
  <c r="F197" i="4"/>
  <c r="AM197" i="4" s="1"/>
  <c r="C197" i="4"/>
  <c r="AC196" i="4"/>
  <c r="F196" i="4"/>
  <c r="BC196" i="4" s="1"/>
  <c r="C196" i="4"/>
  <c r="F195" i="4"/>
  <c r="BC195" i="4" s="1"/>
  <c r="C195" i="4"/>
  <c r="F194" i="4"/>
  <c r="BC194" i="4" s="1"/>
  <c r="C194" i="4"/>
  <c r="F193" i="4"/>
  <c r="BC193" i="4" s="1"/>
  <c r="C193" i="4"/>
  <c r="F192" i="4"/>
  <c r="AE192" i="4" s="1"/>
  <c r="C192" i="4"/>
  <c r="AC191" i="4"/>
  <c r="F191" i="4"/>
  <c r="AE191" i="4" s="1"/>
  <c r="C191" i="4"/>
  <c r="F190" i="4"/>
  <c r="BC190" i="4" s="1"/>
  <c r="C190" i="4"/>
  <c r="F189" i="4"/>
  <c r="AE189" i="4" s="1"/>
  <c r="C189" i="4"/>
  <c r="F188" i="4"/>
  <c r="AM188" i="4"/>
  <c r="C188" i="4"/>
  <c r="F187" i="4"/>
  <c r="BC187" i="4" s="1"/>
  <c r="C187" i="4"/>
  <c r="F186" i="4"/>
  <c r="AE186" i="4" s="1"/>
  <c r="C186" i="4"/>
  <c r="F185" i="4"/>
  <c r="BC185" i="4" s="1"/>
  <c r="C185" i="4"/>
  <c r="F184" i="4"/>
  <c r="AE184" i="4" s="1"/>
  <c r="C184" i="4"/>
  <c r="AC183" i="4"/>
  <c r="F183" i="4"/>
  <c r="C183" i="4"/>
  <c r="F182" i="4"/>
  <c r="C182" i="4"/>
  <c r="F181" i="4"/>
  <c r="AM181" i="4" s="1"/>
  <c r="C181" i="4"/>
  <c r="F180" i="4"/>
  <c r="BC180" i="4" s="1"/>
  <c r="C180" i="4"/>
  <c r="AC179" i="4"/>
  <c r="F179" i="4"/>
  <c r="AE179" i="4" s="1"/>
  <c r="C179" i="4"/>
  <c r="F178" i="4"/>
  <c r="AM178" i="4" s="1"/>
  <c r="C178" i="4"/>
  <c r="F177" i="4"/>
  <c r="C177" i="4"/>
  <c r="F176" i="4"/>
  <c r="BC176" i="4" s="1"/>
  <c r="C176" i="4"/>
  <c r="F175" i="4"/>
  <c r="C175" i="4"/>
  <c r="AC174" i="4"/>
  <c r="F174" i="4"/>
  <c r="BC174" i="4" s="1"/>
  <c r="C174" i="4"/>
  <c r="F173" i="4"/>
  <c r="BC173" i="4" s="1"/>
  <c r="C173" i="4"/>
  <c r="F172" i="4"/>
  <c r="AM172" i="4" s="1"/>
  <c r="C172" i="4"/>
  <c r="AC171" i="4"/>
  <c r="F171" i="4"/>
  <c r="C171" i="4"/>
  <c r="F170" i="4"/>
  <c r="C170" i="4"/>
  <c r="AC169" i="4"/>
  <c r="F169" i="4"/>
  <c r="AE169" i="4" s="1"/>
  <c r="C169" i="4"/>
  <c r="F168" i="4"/>
  <c r="C168" i="4"/>
  <c r="F167" i="4"/>
  <c r="BC167" i="4" s="1"/>
  <c r="C167" i="4"/>
  <c r="F166" i="4"/>
  <c r="BC166" i="4" s="1"/>
  <c r="C166" i="4"/>
  <c r="AC165" i="4"/>
  <c r="F165" i="4"/>
  <c r="C165" i="4"/>
  <c r="F164" i="4"/>
  <c r="AM164" i="4" s="1"/>
  <c r="C164" i="4"/>
  <c r="F163" i="4"/>
  <c r="BC163" i="4" s="1"/>
  <c r="C163" i="4"/>
  <c r="F162" i="4"/>
  <c r="AM162" i="4" s="1"/>
  <c r="C162" i="4"/>
  <c r="F161" i="4"/>
  <c r="C161" i="4"/>
  <c r="F160" i="4"/>
  <c r="AM160" i="4" s="1"/>
  <c r="C160" i="4"/>
  <c r="F159" i="4"/>
  <c r="C159" i="4"/>
  <c r="F158" i="4"/>
  <c r="C158" i="4"/>
  <c r="F157" i="4"/>
  <c r="AE157" i="4" s="1"/>
  <c r="C157" i="4"/>
  <c r="AC156" i="4"/>
  <c r="F156" i="4"/>
  <c r="BC156" i="4" s="1"/>
  <c r="C156" i="4"/>
  <c r="F155" i="4"/>
  <c r="AE155" i="4" s="1"/>
  <c r="C155" i="4"/>
  <c r="F154" i="4"/>
  <c r="AM154" i="4" s="1"/>
  <c r="C154" i="4"/>
  <c r="F153" i="4"/>
  <c r="C153" i="4"/>
  <c r="F152" i="4"/>
  <c r="BC152" i="4" s="1"/>
  <c r="C152" i="4"/>
  <c r="F151" i="4"/>
  <c r="AE151" i="4" s="1"/>
  <c r="C151" i="4"/>
  <c r="AC150" i="4"/>
  <c r="F150" i="4"/>
  <c r="BC150" i="4" s="1"/>
  <c r="C150" i="4"/>
  <c r="F149" i="4"/>
  <c r="AE149" i="4" s="1"/>
  <c r="C149" i="4"/>
  <c r="AC148" i="4"/>
  <c r="F148" i="4"/>
  <c r="BC148" i="4" s="1"/>
  <c r="C148" i="4"/>
  <c r="F147" i="4"/>
  <c r="C147" i="4"/>
  <c r="F146" i="4"/>
  <c r="AM146" i="4"/>
  <c r="C146" i="4"/>
  <c r="F145" i="4"/>
  <c r="BC145" i="4" s="1"/>
  <c r="C145" i="4"/>
  <c r="F144" i="4"/>
  <c r="C144" i="4"/>
  <c r="F143" i="4"/>
  <c r="AE143" i="4" s="1"/>
  <c r="C143" i="4"/>
  <c r="AC142" i="4"/>
  <c r="F142" i="4"/>
  <c r="BC142" i="4" s="1"/>
  <c r="C142" i="4"/>
  <c r="F141" i="4"/>
  <c r="AE141" i="4" s="1"/>
  <c r="C141" i="4"/>
  <c r="F140" i="4"/>
  <c r="BC140" i="4" s="1"/>
  <c r="C140" i="4"/>
  <c r="F139" i="4"/>
  <c r="C139" i="4"/>
  <c r="F138" i="4"/>
  <c r="AE138" i="4"/>
  <c r="C138" i="4"/>
  <c r="F137" i="4"/>
  <c r="AM137" i="4" s="1"/>
  <c r="C137" i="4"/>
  <c r="AC136" i="4"/>
  <c r="F136" i="4"/>
  <c r="BC136" i="4" s="1"/>
  <c r="C136" i="4"/>
  <c r="AC135" i="4"/>
  <c r="F135" i="4"/>
  <c r="BC135" i="4" s="1"/>
  <c r="C135" i="4"/>
  <c r="F134" i="4"/>
  <c r="AE134" i="4" s="1"/>
  <c r="C134" i="4"/>
  <c r="F133" i="4"/>
  <c r="C133" i="4"/>
  <c r="AC132" i="4"/>
  <c r="F132" i="4"/>
  <c r="C132" i="4"/>
  <c r="F131" i="4"/>
  <c r="BC131" i="4" s="1"/>
  <c r="C131" i="4"/>
  <c r="F130" i="4"/>
  <c r="AM130" i="4" s="1"/>
  <c r="C130" i="4"/>
  <c r="F129" i="4"/>
  <c r="BC129" i="4" s="1"/>
  <c r="C129" i="4"/>
  <c r="F128" i="4"/>
  <c r="AM128" i="4" s="1"/>
  <c r="C128" i="4"/>
  <c r="F127" i="4"/>
  <c r="AE127" i="4" s="1"/>
  <c r="C127" i="4"/>
  <c r="AC126" i="4"/>
  <c r="F126" i="4"/>
  <c r="BC126" i="4" s="1"/>
  <c r="C126" i="4"/>
  <c r="F125" i="4"/>
  <c r="C125" i="4"/>
  <c r="F124" i="4"/>
  <c r="C124" i="4"/>
  <c r="F123" i="4"/>
  <c r="C123" i="4"/>
  <c r="F122" i="4"/>
  <c r="AM122" i="4" s="1"/>
  <c r="C122" i="4"/>
  <c r="F121" i="4"/>
  <c r="C121" i="4"/>
  <c r="F120" i="4"/>
  <c r="AE120" i="4" s="1"/>
  <c r="C120" i="4"/>
  <c r="F119" i="4"/>
  <c r="BC119" i="4" s="1"/>
  <c r="C119" i="4"/>
  <c r="AC118" i="4"/>
  <c r="F118" i="4"/>
  <c r="AM118" i="4" s="1"/>
  <c r="C118" i="4"/>
  <c r="F117" i="4"/>
  <c r="BC117" i="4" s="1"/>
  <c r="C117" i="4"/>
  <c r="F116" i="4"/>
  <c r="BC116" i="4" s="1"/>
  <c r="C116" i="4"/>
  <c r="F115" i="4"/>
  <c r="AE115" i="4" s="1"/>
  <c r="C115" i="4"/>
  <c r="F114" i="4"/>
  <c r="AE114" i="4" s="1"/>
  <c r="C114" i="4"/>
  <c r="F113" i="4"/>
  <c r="BC113" i="4" s="1"/>
  <c r="C113" i="4"/>
  <c r="F112" i="4"/>
  <c r="C112" i="4"/>
  <c r="F111" i="4"/>
  <c r="AE111" i="4" s="1"/>
  <c r="C111" i="4"/>
  <c r="AC110" i="4"/>
  <c r="F110" i="4"/>
  <c r="BC110" i="4" s="1"/>
  <c r="C110" i="4"/>
  <c r="F109" i="4"/>
  <c r="C109" i="4"/>
  <c r="F108" i="4"/>
  <c r="AE108" i="4"/>
  <c r="C108" i="4"/>
  <c r="F107" i="4"/>
  <c r="BC107" i="4" s="1"/>
  <c r="C107" i="4"/>
  <c r="F106" i="4"/>
  <c r="BC106" i="4" s="1"/>
  <c r="C106" i="4"/>
  <c r="F105" i="4"/>
  <c r="BC105" i="4" s="1"/>
  <c r="C105" i="4"/>
  <c r="F104" i="4"/>
  <c r="AE104" i="4" s="1"/>
  <c r="C104" i="4"/>
  <c r="F103" i="4"/>
  <c r="BC103" i="4" s="1"/>
  <c r="C103" i="4"/>
  <c r="AC102" i="4"/>
  <c r="F102" i="4"/>
  <c r="AE102" i="4" s="1"/>
  <c r="C102" i="4"/>
  <c r="F101" i="4"/>
  <c r="C101" i="4"/>
  <c r="F100" i="4"/>
  <c r="AE100" i="4"/>
  <c r="C100" i="4"/>
  <c r="AC99" i="4"/>
  <c r="F99" i="4"/>
  <c r="BC99" i="4"/>
  <c r="C99" i="4"/>
  <c r="F98" i="4"/>
  <c r="AM98" i="4" s="1"/>
  <c r="C98" i="4"/>
  <c r="F97" i="4"/>
  <c r="C97" i="4"/>
  <c r="AC96" i="4"/>
  <c r="F96" i="4"/>
  <c r="C96" i="4"/>
  <c r="AC95" i="4"/>
  <c r="F95" i="4"/>
  <c r="BC95" i="4" s="1"/>
  <c r="C95" i="4"/>
  <c r="F94" i="4"/>
  <c r="AE94" i="4" s="1"/>
  <c r="C94" i="4"/>
  <c r="F93" i="4"/>
  <c r="AE93" i="4" s="1"/>
  <c r="C93" i="4"/>
  <c r="AC92" i="4"/>
  <c r="F92" i="4"/>
  <c r="BC92" i="4" s="1"/>
  <c r="C92" i="4"/>
  <c r="F91" i="4"/>
  <c r="BC91" i="4" s="1"/>
  <c r="C91" i="4"/>
  <c r="F90" i="4"/>
  <c r="AE90" i="4" s="1"/>
  <c r="C90" i="4"/>
  <c r="AC89" i="4"/>
  <c r="F89" i="4"/>
  <c r="BC89" i="4" s="1"/>
  <c r="C89" i="4"/>
  <c r="F88" i="4"/>
  <c r="AE88" i="4" s="1"/>
  <c r="C88" i="4"/>
  <c r="F87" i="4"/>
  <c r="BC87" i="4" s="1"/>
  <c r="C87" i="4"/>
  <c r="AC86" i="4"/>
  <c r="F86" i="4"/>
  <c r="C86" i="4"/>
  <c r="F85" i="4"/>
  <c r="BC85" i="4" s="1"/>
  <c r="C85" i="4"/>
  <c r="F84" i="4"/>
  <c r="C84" i="4"/>
  <c r="F83" i="4"/>
  <c r="AE83" i="4"/>
  <c r="C83" i="4"/>
  <c r="F82" i="4"/>
  <c r="BC82" i="4" s="1"/>
  <c r="C82" i="4"/>
  <c r="F81" i="4"/>
  <c r="AE81" i="4" s="1"/>
  <c r="C81" i="4"/>
  <c r="F80" i="4"/>
  <c r="BC80" i="4" s="1"/>
  <c r="C80" i="4"/>
  <c r="F79" i="4"/>
  <c r="C79" i="4"/>
  <c r="AC78" i="4"/>
  <c r="F78" i="4"/>
  <c r="AM78" i="4" s="1"/>
  <c r="C78" i="4"/>
  <c r="F77" i="4"/>
  <c r="AM77" i="4" s="1"/>
  <c r="C77" i="4"/>
  <c r="F76" i="4"/>
  <c r="BC76" i="4" s="1"/>
  <c r="C76" i="4"/>
  <c r="F75" i="4"/>
  <c r="AM75" i="4" s="1"/>
  <c r="C75" i="4"/>
  <c r="F74" i="4"/>
  <c r="BC74" i="4" s="1"/>
  <c r="C74" i="4"/>
  <c r="F73" i="4"/>
  <c r="BC73" i="4" s="1"/>
  <c r="C73" i="4"/>
  <c r="F72" i="4"/>
  <c r="BC72" i="4" s="1"/>
  <c r="C72" i="4"/>
  <c r="F71" i="4"/>
  <c r="AM71" i="4" s="1"/>
  <c r="C71" i="4"/>
  <c r="F70" i="4"/>
  <c r="BC70" i="4" s="1"/>
  <c r="C70" i="4"/>
  <c r="AC69" i="4"/>
  <c r="F69" i="4"/>
  <c r="BC69" i="4" s="1"/>
  <c r="C69" i="4"/>
  <c r="F68" i="4"/>
  <c r="BC68" i="4" s="1"/>
  <c r="C68" i="4"/>
  <c r="F67" i="4"/>
  <c r="AE67" i="4" s="1"/>
  <c r="C67" i="4"/>
  <c r="F66" i="4"/>
  <c r="BC66" i="4" s="1"/>
  <c r="C66" i="4"/>
  <c r="F65" i="4"/>
  <c r="BC65" i="4" s="1"/>
  <c r="C65" i="4"/>
  <c r="F64" i="4"/>
  <c r="C64" i="4"/>
  <c r="F63" i="4"/>
  <c r="AE63" i="4" s="1"/>
  <c r="C63" i="4"/>
  <c r="F62" i="4"/>
  <c r="BC62" i="4" s="1"/>
  <c r="C62" i="4"/>
  <c r="AC61" i="4"/>
  <c r="F61" i="4"/>
  <c r="AM61" i="4" s="1"/>
  <c r="C61" i="4"/>
  <c r="F60" i="4"/>
  <c r="AM60" i="4" s="1"/>
  <c r="C60" i="4"/>
  <c r="F59" i="4"/>
  <c r="C59" i="4"/>
  <c r="F58" i="4"/>
  <c r="AM58" i="4" s="1"/>
  <c r="C58" i="4"/>
  <c r="F57" i="4"/>
  <c r="AE57" i="4" s="1"/>
  <c r="C57" i="4"/>
  <c r="AC56" i="4"/>
  <c r="F56" i="4"/>
  <c r="AM56" i="4" s="1"/>
  <c r="C56" i="4"/>
  <c r="F55" i="4"/>
  <c r="C55" i="4"/>
  <c r="F54" i="4"/>
  <c r="BC54" i="4" s="1"/>
  <c r="C54" i="4"/>
  <c r="F53" i="4"/>
  <c r="AE53" i="4" s="1"/>
  <c r="C53" i="4"/>
  <c r="AC52" i="4"/>
  <c r="F52" i="4"/>
  <c r="BC52" i="4" s="1"/>
  <c r="C52" i="4"/>
  <c r="F51" i="4"/>
  <c r="AM51" i="4" s="1"/>
  <c r="C51" i="4"/>
  <c r="F50" i="4"/>
  <c r="C50" i="4"/>
  <c r="F49" i="4"/>
  <c r="AM49" i="4" s="1"/>
  <c r="C49" i="4"/>
  <c r="F48" i="4"/>
  <c r="BC48" i="4" s="1"/>
  <c r="C48" i="4"/>
  <c r="AC47" i="4"/>
  <c r="F47" i="4"/>
  <c r="AE47" i="4" s="1"/>
  <c r="C47" i="4"/>
  <c r="F46" i="4"/>
  <c r="BC46" i="4" s="1"/>
  <c r="C46" i="4"/>
  <c r="F45" i="4"/>
  <c r="C45" i="4"/>
  <c r="F44" i="4"/>
  <c r="C44" i="4"/>
  <c r="F43" i="4"/>
  <c r="BC43" i="4" s="1"/>
  <c r="C43" i="4"/>
  <c r="F42" i="4"/>
  <c r="AE42" i="4" s="1"/>
  <c r="C42" i="4"/>
  <c r="F41" i="4"/>
  <c r="BC41" i="4" s="1"/>
  <c r="C41" i="4"/>
  <c r="F40" i="4"/>
  <c r="BC40" i="4" s="1"/>
  <c r="C40" i="4"/>
  <c r="F39" i="4"/>
  <c r="BC39" i="4" s="1"/>
  <c r="C39" i="4"/>
  <c r="AC38" i="4"/>
  <c r="F38" i="4"/>
  <c r="AE38" i="4" s="1"/>
  <c r="C38" i="4"/>
  <c r="F37" i="4"/>
  <c r="C37" i="4"/>
  <c r="F36" i="4"/>
  <c r="BC36" i="4"/>
  <c r="C36" i="4"/>
  <c r="F35" i="4"/>
  <c r="AE35" i="4" s="1"/>
  <c r="C35" i="4"/>
  <c r="F34" i="4"/>
  <c r="BC34" i="4" s="1"/>
  <c r="C34" i="4"/>
  <c r="F33" i="4"/>
  <c r="BC33" i="4" s="1"/>
  <c r="C33" i="4"/>
  <c r="F32" i="4"/>
  <c r="BC32" i="4" s="1"/>
  <c r="C32" i="4"/>
  <c r="AC31" i="4"/>
  <c r="F31" i="4"/>
  <c r="BC31" i="4"/>
  <c r="C31" i="4"/>
  <c r="F30" i="4"/>
  <c r="BC30" i="4" s="1"/>
  <c r="C30" i="4"/>
  <c r="F29" i="4"/>
  <c r="BC29" i="4" s="1"/>
  <c r="C29" i="4"/>
  <c r="F28" i="4"/>
  <c r="BC28" i="4" s="1"/>
  <c r="C28" i="4"/>
  <c r="F27" i="4"/>
  <c r="AE27" i="4" s="1"/>
  <c r="C27" i="4"/>
  <c r="F26" i="4"/>
  <c r="AE26" i="4" s="1"/>
  <c r="C26" i="4"/>
  <c r="F25" i="4"/>
  <c r="C25" i="4"/>
  <c r="F24" i="4"/>
  <c r="AE24" i="4" s="1"/>
  <c r="C24" i="4"/>
  <c r="AC23" i="4"/>
  <c r="F23" i="4"/>
  <c r="C23" i="4"/>
  <c r="F22" i="4"/>
  <c r="AE22" i="4" s="1"/>
  <c r="C22" i="4"/>
  <c r="F21" i="4"/>
  <c r="BC21" i="4" s="1"/>
  <c r="C21" i="4"/>
  <c r="F20" i="4"/>
  <c r="BC20" i="4"/>
  <c r="C20" i="4"/>
  <c r="F19" i="4"/>
  <c r="BC19" i="4" s="1"/>
  <c r="C19" i="4"/>
  <c r="F18" i="4"/>
  <c r="BC18" i="4" s="1"/>
  <c r="C18" i="4"/>
  <c r="AC17" i="4"/>
  <c r="F17" i="4"/>
  <c r="AE17" i="4" s="1"/>
  <c r="BC17" i="4"/>
  <c r="C17" i="4"/>
  <c r="F16" i="4"/>
  <c r="BC16" i="4" s="1"/>
  <c r="C16" i="4"/>
  <c r="F15" i="4"/>
  <c r="AE15" i="4" s="1"/>
  <c r="C15" i="4"/>
  <c r="F14" i="4"/>
  <c r="BC14" i="4" s="1"/>
  <c r="C14" i="4"/>
  <c r="AC13" i="4"/>
  <c r="F13" i="4"/>
  <c r="BC13" i="4" s="1"/>
  <c r="C13" i="4"/>
  <c r="F12" i="4"/>
  <c r="BC12" i="4" s="1"/>
  <c r="C12" i="4"/>
  <c r="F11" i="4"/>
  <c r="C11" i="4"/>
  <c r="F10" i="4"/>
  <c r="C10" i="4"/>
  <c r="AC9" i="4"/>
  <c r="F9" i="4"/>
  <c r="AE9" i="4" s="1"/>
  <c r="C9" i="4"/>
  <c r="F8" i="4"/>
  <c r="BC8" i="4" s="1"/>
  <c r="C8" i="4"/>
  <c r="F7" i="4"/>
  <c r="AE7" i="4" s="1"/>
  <c r="C7" i="4"/>
  <c r="F6" i="4"/>
  <c r="BC6" i="4" s="1"/>
  <c r="C6" i="4"/>
  <c r="F5" i="4"/>
  <c r="BC5" i="4"/>
  <c r="C5" i="4"/>
  <c r="F4" i="4"/>
  <c r="AE4" i="4" s="1"/>
  <c r="C4" i="4"/>
  <c r="F3" i="4"/>
  <c r="BC3" i="4" s="1"/>
  <c r="C3" i="4"/>
  <c r="AC2" i="4"/>
  <c r="F2" i="4"/>
  <c r="C2" i="4"/>
  <c r="D7" i="10"/>
  <c r="Y7" i="10" s="1"/>
  <c r="AB7" i="10" s="1"/>
  <c r="H34" i="10"/>
  <c r="I43" i="10"/>
  <c r="D24" i="10"/>
  <c r="Y24" i="10" s="1"/>
  <c r="AB24" i="10" s="1"/>
  <c r="H42" i="10"/>
  <c r="H26" i="10"/>
  <c r="H33" i="10"/>
  <c r="Z86" i="13"/>
  <c r="AA86" i="13" s="1"/>
  <c r="AE218" i="4"/>
  <c r="AM69" i="4"/>
  <c r="BC147" i="4"/>
  <c r="AE199" i="4"/>
  <c r="BC162" i="4"/>
  <c r="AE188" i="4"/>
  <c r="AM180" i="4"/>
  <c r="AE200" i="4"/>
  <c r="AE220" i="4"/>
  <c r="BC56" i="4"/>
  <c r="BC146" i="4"/>
  <c r="BC45" i="4"/>
  <c r="AM65" i="4"/>
  <c r="AM100" i="4"/>
  <c r="AM134" i="4"/>
  <c r="BC138" i="4"/>
  <c r="AM139" i="4"/>
  <c r="AE150" i="4"/>
  <c r="AE156" i="4"/>
  <c r="AM157" i="4"/>
  <c r="AM163" i="4"/>
  <c r="AM189" i="4"/>
  <c r="AM150" i="4"/>
  <c r="AE54" i="4"/>
  <c r="AM85" i="4"/>
  <c r="AE5" i="4"/>
  <c r="BC35" i="4"/>
  <c r="AM53" i="4"/>
  <c r="AE65" i="4"/>
  <c r="AE101" i="4"/>
  <c r="BC122" i="4"/>
  <c r="AM138" i="4"/>
  <c r="AE140" i="4"/>
  <c r="AM145" i="4"/>
  <c r="BC164" i="4"/>
  <c r="AE190" i="4"/>
  <c r="AM201" i="4"/>
  <c r="AM219" i="4"/>
  <c r="BC220" i="4"/>
  <c r="AM148" i="4"/>
  <c r="BC210" i="4"/>
  <c r="BC51" i="4"/>
  <c r="BC53" i="4"/>
  <c r="AM54" i="4"/>
  <c r="AM92" i="4"/>
  <c r="AM99" i="4"/>
  <c r="BC100" i="4"/>
  <c r="AM102" i="4"/>
  <c r="AM107" i="4"/>
  <c r="AE126" i="4"/>
  <c r="BC134" i="4"/>
  <c r="AE136" i="4"/>
  <c r="BC186" i="4"/>
  <c r="BC188" i="4"/>
  <c r="BC189" i="4"/>
  <c r="AM190" i="4"/>
  <c r="BC200" i="4"/>
  <c r="AE210" i="4"/>
  <c r="BC102" i="4"/>
  <c r="AM126" i="4"/>
  <c r="AM136" i="4"/>
  <c r="AE148" i="4"/>
  <c r="AE165" i="4"/>
  <c r="AM179" i="4"/>
  <c r="AM192" i="4"/>
  <c r="AE10" i="4"/>
  <c r="BC10" i="4"/>
  <c r="BC42" i="4"/>
  <c r="BC9" i="4"/>
  <c r="BC26" i="4"/>
  <c r="AE28" i="4"/>
  <c r="AM89" i="4"/>
  <c r="AE8" i="4"/>
  <c r="AE11" i="4"/>
  <c r="BC24" i="4"/>
  <c r="BC61" i="4"/>
  <c r="BC2" i="4"/>
  <c r="AE2" i="4"/>
  <c r="BC7" i="4"/>
  <c r="BC11" i="4"/>
  <c r="AE19" i="4"/>
  <c r="BC22" i="4"/>
  <c r="BC27" i="4"/>
  <c r="AE29" i="4"/>
  <c r="AM81" i="4"/>
  <c r="AE60" i="4"/>
  <c r="AE66" i="4"/>
  <c r="AM183" i="4"/>
  <c r="AE183" i="4"/>
  <c r="AM184" i="4"/>
  <c r="AM206" i="4"/>
  <c r="BC206" i="4"/>
  <c r="AE222" i="4"/>
  <c r="U44" i="10"/>
  <c r="D44" i="10"/>
  <c r="Y44" i="10" s="1"/>
  <c r="AB44" i="10" s="1"/>
  <c r="AE119" i="4"/>
  <c r="AM151" i="4"/>
  <c r="AE154" i="4"/>
  <c r="AM182" i="4"/>
  <c r="BC182" i="4"/>
  <c r="AM198" i="4"/>
  <c r="BC205" i="4"/>
  <c r="AM205" i="4"/>
  <c r="AE206" i="4"/>
  <c r="AE30" i="4"/>
  <c r="AE45" i="4"/>
  <c r="AE48" i="4"/>
  <c r="AE51" i="4"/>
  <c r="AE75" i="4"/>
  <c r="AE87" i="4"/>
  <c r="AE110" i="4"/>
  <c r="AE117" i="4"/>
  <c r="AM119" i="4"/>
  <c r="AE122" i="4"/>
  <c r="AE142" i="4"/>
  <c r="BC151" i="4"/>
  <c r="AE162" i="4"/>
  <c r="AE170" i="4"/>
  <c r="AE173" i="4"/>
  <c r="BC181" i="4"/>
  <c r="AE182" i="4"/>
  <c r="BC183" i="4"/>
  <c r="BC198" i="4"/>
  <c r="AM203" i="4"/>
  <c r="AE204" i="4"/>
  <c r="AE205" i="4"/>
  <c r="AE208" i="4"/>
  <c r="BC212" i="4"/>
  <c r="BC221" i="4"/>
  <c r="U14" i="10"/>
  <c r="D14" i="10"/>
  <c r="Y14" i="10" s="1"/>
  <c r="AB14" i="10" s="1"/>
  <c r="H14" i="10"/>
  <c r="U15" i="10"/>
  <c r="D15" i="10"/>
  <c r="Y15" i="10" s="1"/>
  <c r="AB15" i="10" s="1"/>
  <c r="I15" i="10"/>
  <c r="H17" i="10"/>
  <c r="U17" i="10"/>
  <c r="H32" i="10"/>
  <c r="U32" i="10"/>
  <c r="AE113" i="4"/>
  <c r="AE12" i="4"/>
  <c r="AM62" i="4"/>
  <c r="AE76" i="4"/>
  <c r="AE85" i="4"/>
  <c r="AE92" i="4"/>
  <c r="AE96" i="4"/>
  <c r="AM117" i="4"/>
  <c r="AE123" i="4"/>
  <c r="AE129" i="4"/>
  <c r="AM142" i="4"/>
  <c r="BC143" i="4"/>
  <c r="AE146" i="4"/>
  <c r="AE163" i="4"/>
  <c r="AE164" i="4"/>
  <c r="AE172" i="4"/>
  <c r="AE180" i="4"/>
  <c r="AE181" i="4"/>
  <c r="AE185" i="4"/>
  <c r="AM186" i="4"/>
  <c r="BC203" i="4"/>
  <c r="AE207" i="4"/>
  <c r="BC207" i="4"/>
  <c r="AE214" i="4"/>
  <c r="D17" i="10"/>
  <c r="Y17" i="10" s="1"/>
  <c r="AB17" i="10" s="1"/>
  <c r="U18" i="10"/>
  <c r="D18" i="10"/>
  <c r="Y18" i="10" s="1"/>
  <c r="AB18" i="10" s="1"/>
  <c r="H18" i="10"/>
  <c r="D19" i="10"/>
  <c r="Y19" i="10" s="1"/>
  <c r="AB19" i="10" s="1"/>
  <c r="I19" i="10"/>
  <c r="H24" i="10"/>
  <c r="U24" i="10"/>
  <c r="U40" i="10"/>
  <c r="D40" i="10"/>
  <c r="Y40" i="10" s="1"/>
  <c r="AB40" i="10" s="1"/>
  <c r="H40" i="10"/>
  <c r="U41" i="10"/>
  <c r="D41" i="10"/>
  <c r="Y41" i="10" s="1"/>
  <c r="AB41" i="10" s="1"/>
  <c r="I41" i="10"/>
  <c r="H43" i="10"/>
  <c r="U43" i="10"/>
  <c r="I44" i="10"/>
  <c r="AM217" i="4"/>
  <c r="BC218" i="4"/>
  <c r="BC219" i="4"/>
  <c r="Z89" i="13"/>
  <c r="AA89" i="13"/>
  <c r="H6" i="10"/>
  <c r="I9" i="10"/>
  <c r="I27" i="10"/>
  <c r="I35" i="10"/>
  <c r="AE40" i="4"/>
  <c r="BC77" i="4"/>
  <c r="AE77" i="4"/>
  <c r="AM125" i="4"/>
  <c r="AE125" i="4"/>
  <c r="BC125" i="4"/>
  <c r="AM127" i="4"/>
  <c r="BC127" i="4"/>
  <c r="AE216" i="4"/>
  <c r="BC15" i="4"/>
  <c r="AE33" i="4"/>
  <c r="AM50" i="4"/>
  <c r="AE50" i="4"/>
  <c r="BC50" i="4"/>
  <c r="AM74" i="4"/>
  <c r="AM115" i="4"/>
  <c r="BC115" i="4"/>
  <c r="AM193" i="4"/>
  <c r="AE195" i="4"/>
  <c r="AM195" i="4"/>
  <c r="AE14" i="4"/>
  <c r="AE34" i="4"/>
  <c r="BC38" i="4"/>
  <c r="AE86" i="4"/>
  <c r="AM86" i="4"/>
  <c r="BC86" i="4"/>
  <c r="AE16" i="4"/>
  <c r="AE18" i="4"/>
  <c r="AE43" i="4"/>
  <c r="BC79" i="4"/>
  <c r="AM79" i="4"/>
  <c r="AE79" i="4"/>
  <c r="BC130" i="4"/>
  <c r="AE130" i="4"/>
  <c r="AM63" i="4"/>
  <c r="AM80" i="4"/>
  <c r="BC83" i="4"/>
  <c r="AM83" i="4"/>
  <c r="BC104" i="4"/>
  <c r="AM131" i="4"/>
  <c r="AM133" i="4"/>
  <c r="AE133" i="4"/>
  <c r="BC133" i="4"/>
  <c r="AE137" i="4"/>
  <c r="BC160" i="4"/>
  <c r="AE160" i="4"/>
  <c r="AM166" i="4"/>
  <c r="BC175" i="4"/>
  <c r="AM175" i="4"/>
  <c r="AE175" i="4"/>
  <c r="AE177" i="4"/>
  <c r="BC177" i="4"/>
  <c r="AM177" i="4"/>
  <c r="I5" i="10"/>
  <c r="D5" i="10"/>
  <c r="Y5" i="10" s="1"/>
  <c r="AB5" i="10" s="1"/>
  <c r="H5" i="10"/>
  <c r="U5" i="10"/>
  <c r="I20" i="10"/>
  <c r="D20" i="10"/>
  <c r="Y20" i="10" s="1"/>
  <c r="AB20" i="10" s="1"/>
  <c r="U20" i="10"/>
  <c r="H20" i="10"/>
  <c r="F20" i="10"/>
  <c r="AA20" i="10" s="1"/>
  <c r="AD20" i="10" s="1"/>
  <c r="U29" i="10"/>
  <c r="H29" i="10"/>
  <c r="I29" i="10"/>
  <c r="D29" i="10"/>
  <c r="Y29" i="10" s="1"/>
  <c r="AB29" i="10" s="1"/>
  <c r="AE13" i="4"/>
  <c r="AE31" i="4"/>
  <c r="BC37" i="4"/>
  <c r="BC49" i="4"/>
  <c r="AE56" i="4"/>
  <c r="AM68" i="4"/>
  <c r="AE68" i="4"/>
  <c r="AE70" i="4"/>
  <c r="AM73" i="4"/>
  <c r="AM91" i="4"/>
  <c r="AE91" i="4"/>
  <c r="AM93" i="4"/>
  <c r="AM109" i="4"/>
  <c r="AE109" i="4"/>
  <c r="AM111" i="4"/>
  <c r="AM121" i="4"/>
  <c r="AE121" i="4"/>
  <c r="BC124" i="4"/>
  <c r="AM124" i="4"/>
  <c r="AM141" i="4"/>
  <c r="BC141" i="4"/>
  <c r="BC159" i="4"/>
  <c r="AM159" i="4"/>
  <c r="AE159" i="4"/>
  <c r="AE161" i="4"/>
  <c r="BC161" i="4"/>
  <c r="AM161" i="4"/>
  <c r="AE167" i="4"/>
  <c r="AM167" i="4"/>
  <c r="AM176" i="4"/>
  <c r="AE176" i="4"/>
  <c r="AE197" i="4"/>
  <c r="BC197" i="4"/>
  <c r="AE20" i="4"/>
  <c r="AE21" i="4"/>
  <c r="AE36" i="4"/>
  <c r="AE37" i="4"/>
  <c r="BC47" i="4"/>
  <c r="AE49" i="4"/>
  <c r="BC55" i="4"/>
  <c r="AM57" i="4"/>
  <c r="AE64" i="4"/>
  <c r="AM67" i="4"/>
  <c r="AE73" i="4"/>
  <c r="AM88" i="4"/>
  <c r="BC90" i="4"/>
  <c r="AM90" i="4"/>
  <c r="AM105" i="4"/>
  <c r="BC108" i="4"/>
  <c r="AM108" i="4"/>
  <c r="BC109" i="4"/>
  <c r="BC120" i="4"/>
  <c r="AM120" i="4"/>
  <c r="BC121" i="4"/>
  <c r="AE124" i="4"/>
  <c r="AM194" i="4"/>
  <c r="AE194" i="4"/>
  <c r="H23" i="10"/>
  <c r="U23" i="10"/>
  <c r="D23" i="10"/>
  <c r="Y23" i="10" s="1"/>
  <c r="AB23" i="10" s="1"/>
  <c r="I23" i="10"/>
  <c r="AM224" i="4"/>
  <c r="H4" i="10"/>
  <c r="U4" i="10"/>
  <c r="D4" i="10"/>
  <c r="Y4" i="10" s="1"/>
  <c r="AB4" i="10" s="1"/>
  <c r="I4" i="10"/>
  <c r="I49" i="10" s="1"/>
  <c r="AQ5" i="10" s="1"/>
  <c r="I12" i="10"/>
  <c r="D12" i="10"/>
  <c r="Y12" i="10" s="1"/>
  <c r="AB12" i="10" s="1"/>
  <c r="U12" i="10"/>
  <c r="H12" i="10"/>
  <c r="H47" i="10"/>
  <c r="U47" i="10"/>
  <c r="D47" i="10"/>
  <c r="Y47" i="10" s="1"/>
  <c r="AB47" i="10" s="1"/>
  <c r="I47" i="10"/>
  <c r="AU5" i="10" s="1"/>
  <c r="AE52" i="4"/>
  <c r="AE99" i="4"/>
  <c r="AM140" i="4"/>
  <c r="BC157" i="4"/>
  <c r="AE174" i="4"/>
  <c r="AM221" i="4"/>
  <c r="AM223" i="4"/>
  <c r="AE224" i="4"/>
  <c r="U19" i="10"/>
  <c r="H19" i="10"/>
  <c r="I22" i="10"/>
  <c r="D22" i="10"/>
  <c r="Y22" i="10" s="1"/>
  <c r="AB22" i="10" s="1"/>
  <c r="U22" i="10"/>
  <c r="H22" i="10"/>
  <c r="I46" i="10"/>
  <c r="D46" i="10"/>
  <c r="Y46" i="10" s="1"/>
  <c r="AB46" i="10" s="1"/>
  <c r="U46" i="10"/>
  <c r="H13" i="10"/>
  <c r="U13" i="10"/>
  <c r="D13" i="10"/>
  <c r="Y13" i="10" s="1"/>
  <c r="AB13" i="10" s="1"/>
  <c r="I13" i="10"/>
  <c r="U21" i="10"/>
  <c r="H21" i="10"/>
  <c r="H39" i="10"/>
  <c r="U39" i="10"/>
  <c r="I8" i="10"/>
  <c r="D8" i="10"/>
  <c r="Y8" i="10" s="1"/>
  <c r="AB8" i="10" s="1"/>
  <c r="I16" i="10"/>
  <c r="D16" i="10"/>
  <c r="Y16" i="10" s="1"/>
  <c r="AB16" i="10" s="1"/>
  <c r="I26" i="10"/>
  <c r="D26" i="10"/>
  <c r="Y26" i="10" s="1"/>
  <c r="AB26" i="10" s="1"/>
  <c r="H31" i="10"/>
  <c r="U31" i="10"/>
  <c r="D31" i="10"/>
  <c r="Y31" i="10" s="1"/>
  <c r="AB31" i="10" s="1"/>
  <c r="I38" i="10"/>
  <c r="D38" i="10"/>
  <c r="Y38" i="10" s="1"/>
  <c r="AB38" i="10" s="1"/>
  <c r="U38" i="10"/>
  <c r="I42" i="10"/>
  <c r="U45" i="10"/>
  <c r="H45" i="10"/>
  <c r="I28" i="10"/>
  <c r="D28" i="10"/>
  <c r="Y28" i="10" s="1"/>
  <c r="AB28" i="10" s="1"/>
  <c r="U28" i="10"/>
  <c r="U30" i="10"/>
  <c r="I34" i="10"/>
  <c r="U37" i="10"/>
  <c r="H37" i="10"/>
  <c r="D45" i="10"/>
  <c r="Y45" i="10" s="1"/>
  <c r="AB45" i="10" s="1"/>
  <c r="AM173" i="4" l="1"/>
  <c r="AE135" i="4"/>
  <c r="BC93" i="4"/>
  <c r="BC78" i="4"/>
  <c r="BC67" i="4"/>
  <c r="BC57" i="4"/>
  <c r="AE3" i="4"/>
  <c r="BC114" i="4"/>
  <c r="AE89" i="4"/>
  <c r="AM70" i="4"/>
  <c r="AE166" i="4"/>
  <c r="BC137" i="4"/>
  <c r="AM104" i="4"/>
  <c r="AE80" i="4"/>
  <c r="BC63" i="4"/>
  <c r="AE193" i="4"/>
  <c r="BC216" i="4"/>
  <c r="AM185" i="4"/>
  <c r="BC178" i="4"/>
  <c r="AM110" i="4"/>
  <c r="AM87" i="4"/>
  <c r="AE69" i="4"/>
  <c r="AM212" i="4"/>
  <c r="AM152" i="4"/>
  <c r="AE128" i="4"/>
  <c r="AM113" i="4"/>
  <c r="AE82" i="4"/>
  <c r="BC184" i="4"/>
  <c r="AE152" i="4"/>
  <c r="AE71" i="4"/>
  <c r="BC60" i="4"/>
  <c r="BC94" i="4"/>
  <c r="AM202" i="4"/>
  <c r="AM196" i="4"/>
  <c r="AM187" i="4"/>
  <c r="AM135" i="4"/>
  <c r="BC98" i="4"/>
  <c r="AM52" i="4"/>
  <c r="BC179" i="4"/>
  <c r="AM149" i="4"/>
  <c r="AE187" i="4"/>
  <c r="AM156" i="4"/>
  <c r="BC149" i="4"/>
  <c r="AM129" i="4"/>
  <c r="AE196" i="4"/>
  <c r="AE6" i="4"/>
  <c r="AE178" i="4"/>
  <c r="AM191" i="4"/>
  <c r="BC154" i="4"/>
  <c r="AE95" i="4"/>
  <c r="AM174" i="4"/>
  <c r="BC111" i="4"/>
  <c r="AE105" i="4"/>
  <c r="BC58" i="4"/>
  <c r="AE131" i="4"/>
  <c r="AE78" i="4"/>
  <c r="AE32" i="4"/>
  <c r="AE74" i="4"/>
  <c r="AM214" i="4"/>
  <c r="BC169" i="4"/>
  <c r="AE145" i="4"/>
  <c r="AM95" i="4"/>
  <c r="AM82" i="4"/>
  <c r="BC208" i="4"/>
  <c r="AM169" i="4"/>
  <c r="AM143" i="4"/>
  <c r="AE98" i="4"/>
  <c r="AE72" i="4"/>
  <c r="BC81" i="4"/>
  <c r="AE61" i="4"/>
  <c r="BC191" i="4"/>
  <c r="AE202" i="4"/>
  <c r="BC172" i="4"/>
  <c r="BC4" i="4"/>
  <c r="AE223" i="4"/>
  <c r="BC75" i="4"/>
  <c r="AE41" i="4"/>
  <c r="AM76" i="4"/>
  <c r="AM155" i="4"/>
  <c r="AE107" i="4"/>
  <c r="BC192" i="4"/>
  <c r="AE201" i="4"/>
  <c r="BC97" i="4"/>
  <c r="AM97" i="4"/>
  <c r="L32" i="2"/>
  <c r="I54" i="13" s="1"/>
  <c r="H32" i="2"/>
  <c r="G54" i="13" s="1"/>
  <c r="T32" i="2"/>
  <c r="M54" i="13" s="1"/>
  <c r="T29" i="2"/>
  <c r="M49" i="13" s="1"/>
  <c r="P29" i="2"/>
  <c r="K49" i="13" s="1"/>
  <c r="H29" i="2"/>
  <c r="G49" i="13" s="1"/>
  <c r="L29" i="2"/>
  <c r="I49" i="13" s="1"/>
  <c r="L7" i="2"/>
  <c r="I12" i="13" s="1"/>
  <c r="H7" i="2"/>
  <c r="G12" i="13" s="1"/>
  <c r="T7" i="2"/>
  <c r="M12" i="13" s="1"/>
  <c r="P7" i="2"/>
  <c r="K12" i="13" s="1"/>
  <c r="AM144" i="4"/>
  <c r="BC144" i="4"/>
  <c r="D11" i="10"/>
  <c r="Y11" i="10" s="1"/>
  <c r="AB11" i="10" s="1"/>
  <c r="AE11" i="10" s="1"/>
  <c r="AF11" i="10" s="1"/>
  <c r="AH11" i="10" s="1"/>
  <c r="BC118" i="4"/>
  <c r="AE46" i="4"/>
  <c r="AM103" i="4"/>
  <c r="AE116" i="4"/>
  <c r="BC71" i="4"/>
  <c r="BC23" i="4"/>
  <c r="AE23" i="4"/>
  <c r="AE55" i="4"/>
  <c r="AM55" i="4"/>
  <c r="BC64" i="4"/>
  <c r="AM64" i="4"/>
  <c r="BC96" i="4"/>
  <c r="AM96" i="4"/>
  <c r="BC139" i="4"/>
  <c r="AE139" i="4"/>
  <c r="AE158" i="4"/>
  <c r="AM158" i="4"/>
  <c r="BC158" i="4"/>
  <c r="AE171" i="4"/>
  <c r="BC171" i="4"/>
  <c r="AM171" i="4"/>
  <c r="U7" i="10"/>
  <c r="I7" i="10"/>
  <c r="H7" i="10"/>
  <c r="I10" i="10"/>
  <c r="D10" i="10"/>
  <c r="Y10" i="10" s="1"/>
  <c r="AB10" i="10" s="1"/>
  <c r="AE10" i="10" s="1"/>
  <c r="AF10" i="10" s="1"/>
  <c r="H10" i="10"/>
  <c r="U10" i="10"/>
  <c r="M19" i="25"/>
  <c r="M24" i="25"/>
  <c r="P32" i="2"/>
  <c r="K54" i="13" s="1"/>
  <c r="T41" i="2"/>
  <c r="M71" i="13" s="1"/>
  <c r="H41" i="2"/>
  <c r="G71" i="13" s="1"/>
  <c r="L38" i="2"/>
  <c r="I64" i="13" s="1"/>
  <c r="H38" i="2"/>
  <c r="G64" i="13" s="1"/>
  <c r="L34" i="2"/>
  <c r="I56" i="13" s="1"/>
  <c r="H34" i="2"/>
  <c r="G56" i="13" s="1"/>
  <c r="T34" i="2"/>
  <c r="M56" i="13" s="1"/>
  <c r="P34" i="2"/>
  <c r="K56" i="13" s="1"/>
  <c r="T9" i="2"/>
  <c r="M14" i="13" s="1"/>
  <c r="H9" i="2"/>
  <c r="G14" i="13" s="1"/>
  <c r="L9" i="2"/>
  <c r="I14" i="13" s="1"/>
  <c r="P9" i="2"/>
  <c r="K14" i="13" s="1"/>
  <c r="L6" i="2"/>
  <c r="I11" i="13" s="1"/>
  <c r="H6" i="2"/>
  <c r="G11" i="13" s="1"/>
  <c r="H30" i="10"/>
  <c r="I30" i="10"/>
  <c r="K10" i="25"/>
  <c r="L10" i="25" s="1"/>
  <c r="M10" i="25" s="1"/>
  <c r="K12" i="25"/>
  <c r="L12" i="25" s="1"/>
  <c r="M12" i="25" s="1"/>
  <c r="AM116" i="4"/>
  <c r="AM94" i="4"/>
  <c r="BC153" i="4"/>
  <c r="AE153" i="4"/>
  <c r="AM153" i="4"/>
  <c r="BC168" i="4"/>
  <c r="AM168" i="4"/>
  <c r="BC222" i="4"/>
  <c r="AM222" i="4"/>
  <c r="I39" i="10"/>
  <c r="D39" i="10"/>
  <c r="Y39" i="10" s="1"/>
  <c r="AB39" i="10" s="1"/>
  <c r="L44" i="2"/>
  <c r="I74" i="13" s="1"/>
  <c r="T44" i="2"/>
  <c r="M74" i="13" s="1"/>
  <c r="P44" i="2"/>
  <c r="K74" i="13" s="1"/>
  <c r="BC44" i="4"/>
  <c r="AE44" i="4"/>
  <c r="AE112" i="4"/>
  <c r="BC112" i="4"/>
  <c r="K14" i="25"/>
  <c r="L14" i="25" s="1"/>
  <c r="M14" i="25" s="1"/>
  <c r="K15" i="25"/>
  <c r="L15" i="25" s="1"/>
  <c r="M15" i="25" s="1"/>
  <c r="H11" i="10"/>
  <c r="AE118" i="4"/>
  <c r="AE103" i="4"/>
  <c r="BC155" i="4"/>
  <c r="U11" i="10"/>
  <c r="AM114" i="4"/>
  <c r="AE58" i="4"/>
  <c r="AE97" i="4"/>
  <c r="AE144" i="4"/>
  <c r="AE62" i="4"/>
  <c r="AM66" i="4"/>
  <c r="AM112" i="4"/>
  <c r="AE168" i="4"/>
  <c r="AE147" i="4"/>
  <c r="AM147" i="4"/>
  <c r="U34" i="10"/>
  <c r="D34" i="10"/>
  <c r="Y34" i="10" s="1"/>
  <c r="AB34" i="10" s="1"/>
  <c r="AE34" i="10" s="1"/>
  <c r="AF34" i="10" s="1"/>
  <c r="AI34" i="10" s="1"/>
  <c r="U42" i="10"/>
  <c r="D42" i="10"/>
  <c r="Y42" i="10" s="1"/>
  <c r="AB42" i="10" s="1"/>
  <c r="AE42" i="10" s="1"/>
  <c r="AF42" i="10" s="1"/>
  <c r="AG42" i="10" s="1"/>
  <c r="K11" i="25"/>
  <c r="L11" i="25" s="1"/>
  <c r="M11" i="25" s="1"/>
  <c r="U9" i="10"/>
  <c r="D9" i="10"/>
  <c r="Y9" i="10" s="1"/>
  <c r="AB9" i="10" s="1"/>
  <c r="AE9" i="10" s="1"/>
  <c r="AF9" i="10" s="1"/>
  <c r="M5" i="25"/>
  <c r="M8" i="25"/>
  <c r="M23" i="25"/>
  <c r="K36" i="25"/>
  <c r="K38" i="25"/>
  <c r="M49" i="25"/>
  <c r="M52" i="25"/>
  <c r="M38" i="26"/>
  <c r="M18" i="26"/>
  <c r="T43" i="2"/>
  <c r="M73" i="13" s="1"/>
  <c r="L43" i="2"/>
  <c r="I73" i="13" s="1"/>
  <c r="P24" i="2"/>
  <c r="K42" i="13" s="1"/>
  <c r="T24" i="2"/>
  <c r="M42" i="13" s="1"/>
  <c r="H24" i="2"/>
  <c r="G42" i="13" s="1"/>
  <c r="T21" i="2"/>
  <c r="M37" i="13" s="1"/>
  <c r="L21" i="2"/>
  <c r="I37" i="13" s="1"/>
  <c r="H21" i="2"/>
  <c r="G37" i="13" s="1"/>
  <c r="L12" i="2"/>
  <c r="I19" i="13" s="1"/>
  <c r="P12" i="2"/>
  <c r="K19" i="13" s="1"/>
  <c r="H12" i="2"/>
  <c r="G19" i="13" s="1"/>
  <c r="BC25" i="4"/>
  <c r="AE25" i="4"/>
  <c r="BC59" i="4"/>
  <c r="AM59" i="4"/>
  <c r="AE59" i="4"/>
  <c r="AE106" i="4"/>
  <c r="AM106" i="4"/>
  <c r="BC132" i="4"/>
  <c r="AE132" i="4"/>
  <c r="AM165" i="4"/>
  <c r="BC165" i="4"/>
  <c r="AM170" i="4"/>
  <c r="BC170" i="4"/>
  <c r="BC88" i="4"/>
  <c r="AE39" i="4"/>
  <c r="AM204" i="4"/>
  <c r="AM72" i="4"/>
  <c r="AE217" i="4"/>
  <c r="AM199" i="4"/>
  <c r="AM132" i="4"/>
  <c r="BC128" i="4"/>
  <c r="BC101" i="4"/>
  <c r="AM101" i="4"/>
  <c r="BC123" i="4"/>
  <c r="AM123" i="4"/>
  <c r="I33" i="10"/>
  <c r="U33" i="10"/>
  <c r="M44" i="25"/>
  <c r="M44" i="26"/>
  <c r="T39" i="2"/>
  <c r="M67" i="13" s="1"/>
  <c r="H39" i="2"/>
  <c r="G67" i="13" s="1"/>
  <c r="L39" i="2"/>
  <c r="I67" i="13" s="1"/>
  <c r="T35" i="2"/>
  <c r="M59" i="13" s="1"/>
  <c r="H35" i="2"/>
  <c r="G59" i="13" s="1"/>
  <c r="L30" i="2"/>
  <c r="I50" i="13" s="1"/>
  <c r="H30" i="2"/>
  <c r="G50" i="13" s="1"/>
  <c r="L26" i="2"/>
  <c r="I44" i="13" s="1"/>
  <c r="H26" i="2"/>
  <c r="G44" i="13" s="1"/>
  <c r="T20" i="2"/>
  <c r="M33" i="13" s="1"/>
  <c r="P20" i="2"/>
  <c r="K33" i="13" s="1"/>
  <c r="L20" i="2"/>
  <c r="I33" i="13" s="1"/>
  <c r="P17" i="2"/>
  <c r="K28" i="13" s="1"/>
  <c r="L17" i="2"/>
  <c r="I28" i="13" s="1"/>
  <c r="T11" i="2"/>
  <c r="M18" i="13" s="1"/>
  <c r="P11" i="2"/>
  <c r="K18" i="13" s="1"/>
  <c r="H11" i="2"/>
  <c r="G18" i="13" s="1"/>
  <c r="L11" i="2"/>
  <c r="I18" i="13" s="1"/>
  <c r="H16" i="10"/>
  <c r="U27" i="10"/>
  <c r="H43" i="1"/>
  <c r="M2" i="25"/>
  <c r="M7" i="25"/>
  <c r="M16" i="25"/>
  <c r="M18" i="25"/>
  <c r="M26" i="25"/>
  <c r="M34" i="25"/>
  <c r="M36" i="25"/>
  <c r="M43" i="25"/>
  <c r="M46" i="25"/>
  <c r="M40" i="26"/>
  <c r="M26" i="26"/>
  <c r="M4" i="25"/>
  <c r="M28" i="25"/>
  <c r="M48" i="25"/>
  <c r="K51" i="25"/>
  <c r="M53" i="25"/>
  <c r="M7" i="26"/>
  <c r="F43" i="1"/>
  <c r="I46" i="31"/>
  <c r="L38" i="26"/>
  <c r="K33" i="31" s="1"/>
  <c r="L33" i="31" s="1"/>
  <c r="AE38" i="10"/>
  <c r="AF38" i="10" s="1"/>
  <c r="AH38" i="10" s="1"/>
  <c r="D47" i="2"/>
  <c r="E81" i="13" s="1"/>
  <c r="L45" i="31"/>
  <c r="M45" i="31" s="1"/>
  <c r="N45" i="31" s="1"/>
  <c r="I224" i="4"/>
  <c r="U6" i="10"/>
  <c r="I6" i="10"/>
  <c r="D6" i="10"/>
  <c r="Y6" i="10" s="1"/>
  <c r="AB6" i="10" s="1"/>
  <c r="AE6" i="10" s="1"/>
  <c r="AF6" i="10" s="1"/>
  <c r="D21" i="10"/>
  <c r="Y21" i="10" s="1"/>
  <c r="AB21" i="10" s="1"/>
  <c r="AE21" i="10" s="1"/>
  <c r="AF21" i="10" s="1"/>
  <c r="D35" i="10"/>
  <c r="Y35" i="10" s="1"/>
  <c r="AB35" i="10" s="1"/>
  <c r="AE35" i="10" s="1"/>
  <c r="AF35" i="10" s="1"/>
  <c r="AG35" i="10" s="1"/>
  <c r="K37" i="25"/>
  <c r="U35" i="10"/>
  <c r="K49" i="25"/>
  <c r="H43" i="2"/>
  <c r="G73" i="13" s="1"/>
  <c r="P36" i="2"/>
  <c r="K60" i="13" s="1"/>
  <c r="T28" i="2"/>
  <c r="M48" i="13" s="1"/>
  <c r="H36" i="2"/>
  <c r="G60" i="13" s="1"/>
  <c r="K50" i="25"/>
  <c r="L43" i="26"/>
  <c r="K38" i="31" s="1"/>
  <c r="L38" i="31" s="1"/>
  <c r="L45" i="26"/>
  <c r="K40" i="31" s="1"/>
  <c r="I202" i="4" s="1"/>
  <c r="L44" i="26"/>
  <c r="K39" i="31" s="1"/>
  <c r="I196" i="4" s="1"/>
  <c r="AE28" i="10"/>
  <c r="AF28" i="10" s="1"/>
  <c r="AI28" i="10" s="1"/>
  <c r="AE16" i="10"/>
  <c r="AF16" i="10" s="1"/>
  <c r="AH16" i="10" s="1"/>
  <c r="AE39" i="10"/>
  <c r="AF39" i="10" s="1"/>
  <c r="AI39" i="10" s="1"/>
  <c r="AE20" i="10"/>
  <c r="AF20" i="10" s="1"/>
  <c r="AE24" i="10"/>
  <c r="AF24" i="10" s="1"/>
  <c r="AG24" i="10" s="1"/>
  <c r="AL24" i="10" s="1"/>
  <c r="G4" i="26"/>
  <c r="AE30" i="10"/>
  <c r="AF30" i="10" s="1"/>
  <c r="AI30" i="10" s="1"/>
  <c r="AE44" i="10"/>
  <c r="AF44" i="10" s="1"/>
  <c r="AE45" i="10"/>
  <c r="AF45" i="10" s="1"/>
  <c r="AH45" i="10" s="1"/>
  <c r="L20" i="26"/>
  <c r="K15" i="31" s="1"/>
  <c r="L15" i="31" s="1"/>
  <c r="AE23" i="10"/>
  <c r="AF23" i="10" s="1"/>
  <c r="AE18" i="10"/>
  <c r="AF18" i="10" s="1"/>
  <c r="L36" i="26"/>
  <c r="K31" i="31" s="1"/>
  <c r="I156" i="4" s="1"/>
  <c r="D41" i="2"/>
  <c r="E71" i="13" s="1"/>
  <c r="D31" i="2"/>
  <c r="E51" i="13" s="1"/>
  <c r="L29" i="31"/>
  <c r="I148" i="4"/>
  <c r="L27" i="31"/>
  <c r="D29" i="2"/>
  <c r="E49" i="13" s="1"/>
  <c r="I136" i="4"/>
  <c r="D42" i="2"/>
  <c r="E72" i="13" s="1"/>
  <c r="I89" i="4"/>
  <c r="D18" i="2"/>
  <c r="E29" i="13" s="1"/>
  <c r="I110" i="4"/>
  <c r="D24" i="2"/>
  <c r="E42" i="13" s="1"/>
  <c r="L22" i="31"/>
  <c r="I179" i="4"/>
  <c r="D38" i="2"/>
  <c r="E64" i="13" s="1"/>
  <c r="L36" i="31"/>
  <c r="D35" i="2"/>
  <c r="E59" i="13" s="1"/>
  <c r="L22" i="26"/>
  <c r="K17" i="31" s="1"/>
  <c r="L48" i="26"/>
  <c r="K43" i="31" s="1"/>
  <c r="I216" i="4" s="1"/>
  <c r="L19" i="26"/>
  <c r="K14" i="31" s="1"/>
  <c r="D16" i="2" s="1"/>
  <c r="E25" i="13" s="1"/>
  <c r="L46" i="26"/>
  <c r="K41" i="31" s="1"/>
  <c r="AE14" i="10"/>
  <c r="AF14" i="10" s="1"/>
  <c r="I126" i="4"/>
  <c r="L24" i="31"/>
  <c r="D26" i="2"/>
  <c r="E44" i="13" s="1"/>
  <c r="D11" i="2"/>
  <c r="E18" i="13" s="1"/>
  <c r="I47" i="4"/>
  <c r="L9" i="31"/>
  <c r="L18" i="31"/>
  <c r="D20" i="2"/>
  <c r="E33" i="13" s="1"/>
  <c r="I95" i="4"/>
  <c r="L44" i="31"/>
  <c r="D46" i="2"/>
  <c r="E78" i="13" s="1"/>
  <c r="I221" i="4"/>
  <c r="L2" i="31"/>
  <c r="D4" i="2"/>
  <c r="E9" i="13" s="1"/>
  <c r="I2" i="4"/>
  <c r="L13" i="31"/>
  <c r="I69" i="4"/>
  <c r="D15" i="2"/>
  <c r="E24" i="13" s="1"/>
  <c r="D27" i="2"/>
  <c r="E45" i="13" s="1"/>
  <c r="L25" i="31"/>
  <c r="I132" i="4"/>
  <c r="I171" i="4"/>
  <c r="D36" i="2"/>
  <c r="E60" i="13" s="1"/>
  <c r="L34" i="31"/>
  <c r="I38" i="4"/>
  <c r="L8" i="31"/>
  <c r="D10" i="2"/>
  <c r="E15" i="13" s="1"/>
  <c r="L21" i="31"/>
  <c r="I102" i="4"/>
  <c r="D23" i="2"/>
  <c r="E41" i="13" s="1"/>
  <c r="L23" i="31"/>
  <c r="I118" i="4"/>
  <c r="D25" i="2"/>
  <c r="E43" i="13" s="1"/>
  <c r="L28" i="31"/>
  <c r="D30" i="2"/>
  <c r="E50" i="13" s="1"/>
  <c r="I142" i="4"/>
  <c r="I183" i="4"/>
  <c r="D39" i="2"/>
  <c r="E67" i="13" s="1"/>
  <c r="L37" i="31"/>
  <c r="I135" i="4"/>
  <c r="D28" i="2"/>
  <c r="E48" i="13" s="1"/>
  <c r="L26" i="31"/>
  <c r="L35" i="31"/>
  <c r="I174" i="4"/>
  <c r="D37" i="2"/>
  <c r="E63" i="13" s="1"/>
  <c r="L42" i="31"/>
  <c r="I212" i="4"/>
  <c r="D44" i="2"/>
  <c r="E74" i="13" s="1"/>
  <c r="AE43" i="10"/>
  <c r="AF43" i="10" s="1"/>
  <c r="AI43" i="10" s="1"/>
  <c r="L16" i="31"/>
  <c r="L9" i="26"/>
  <c r="K4" i="31" s="1"/>
  <c r="L8" i="26"/>
  <c r="K3" i="31" s="1"/>
  <c r="L15" i="26"/>
  <c r="K10" i="31" s="1"/>
  <c r="L12" i="26"/>
  <c r="K7" i="31" s="1"/>
  <c r="L11" i="26"/>
  <c r="K6" i="31" s="1"/>
  <c r="L17" i="26"/>
  <c r="K12" i="31" s="1"/>
  <c r="L10" i="26"/>
  <c r="K5" i="31" s="1"/>
  <c r="L16" i="26"/>
  <c r="K11" i="31" s="1"/>
  <c r="AE13" i="10"/>
  <c r="AF13" i="10" s="1"/>
  <c r="AH13" i="10" s="1"/>
  <c r="AE5" i="10"/>
  <c r="AF5" i="10" s="1"/>
  <c r="AI5" i="10" s="1"/>
  <c r="AE15" i="10"/>
  <c r="AF15" i="10" s="1"/>
  <c r="AH15" i="10" s="1"/>
  <c r="AE25" i="10"/>
  <c r="AF25" i="10" s="1"/>
  <c r="AH25" i="10" s="1"/>
  <c r="AE29" i="10"/>
  <c r="AF29" i="10" s="1"/>
  <c r="AI29" i="10" s="1"/>
  <c r="AE46" i="10"/>
  <c r="AF46" i="10" s="1"/>
  <c r="AE22" i="10"/>
  <c r="AF22" i="10" s="1"/>
  <c r="AH22" i="10" s="1"/>
  <c r="AE31" i="10"/>
  <c r="AF31" i="10" s="1"/>
  <c r="AG31" i="10" s="1"/>
  <c r="AL31" i="10" s="1"/>
  <c r="AE4" i="10"/>
  <c r="AF4" i="10" s="1"/>
  <c r="AI4" i="10" s="1"/>
  <c r="AE7" i="10"/>
  <c r="AF7" i="10" s="1"/>
  <c r="AE8" i="10"/>
  <c r="AF8" i="10" s="1"/>
  <c r="AI8" i="10" s="1"/>
  <c r="AE47" i="10"/>
  <c r="AF47" i="10" s="1"/>
  <c r="AG47" i="10" s="1"/>
  <c r="AL47" i="10" s="1"/>
  <c r="AE26" i="10"/>
  <c r="AF26" i="10" s="1"/>
  <c r="AG26" i="10" s="1"/>
  <c r="AL26" i="10" s="1"/>
  <c r="AE19" i="10"/>
  <c r="AF19" i="10" s="1"/>
  <c r="AE32" i="10"/>
  <c r="AF32" i="10" s="1"/>
  <c r="AH32" i="10" s="1"/>
  <c r="AE33" i="10"/>
  <c r="AF33" i="10" s="1"/>
  <c r="AG33" i="10" s="1"/>
  <c r="AE41" i="10"/>
  <c r="AF41" i="10" s="1"/>
  <c r="AE17" i="10"/>
  <c r="AF17" i="10" s="1"/>
  <c r="L24" i="26"/>
  <c r="K19" i="31" s="1"/>
  <c r="L25" i="26"/>
  <c r="K20" i="31" s="1"/>
  <c r="D34" i="2"/>
  <c r="E56" i="13" s="1"/>
  <c r="L32" i="31"/>
  <c r="I165" i="4"/>
  <c r="AE12" i="10"/>
  <c r="AF12" i="10" s="1"/>
  <c r="AE27" i="10"/>
  <c r="AF27" i="10" s="1"/>
  <c r="AE36" i="10"/>
  <c r="AF36" i="10" s="1"/>
  <c r="AE37" i="10"/>
  <c r="AF37" i="10" s="1"/>
  <c r="AE40" i="10"/>
  <c r="AF40" i="10" s="1"/>
  <c r="L30" i="31"/>
  <c r="D32" i="2"/>
  <c r="E54" i="13" s="1"/>
  <c r="I150" i="4"/>
  <c r="AL42" i="10" l="1"/>
  <c r="H45" i="1"/>
  <c r="AL33" i="10"/>
  <c r="L39" i="31"/>
  <c r="I169" i="4"/>
  <c r="F45" i="1"/>
  <c r="D40" i="2"/>
  <c r="E68" i="13" s="1"/>
  <c r="I191" i="4"/>
  <c r="AG28" i="10"/>
  <c r="AL28" i="10" s="1"/>
  <c r="AH28" i="10"/>
  <c r="L40" i="31"/>
  <c r="K224" i="4"/>
  <c r="J224" i="4" s="1"/>
  <c r="O45" i="31"/>
  <c r="P45" i="31"/>
  <c r="E47" i="2"/>
  <c r="P50" i="26"/>
  <c r="O50" i="26" s="1"/>
  <c r="AL35" i="10"/>
  <c r="AI16" i="10"/>
  <c r="AK16" i="10" s="1"/>
  <c r="AN16" i="10" s="1"/>
  <c r="AG39" i="10"/>
  <c r="AL39" i="10" s="1"/>
  <c r="AG16" i="10"/>
  <c r="AL16" i="10" s="1"/>
  <c r="AH34" i="10"/>
  <c r="AK34" i="10" s="1"/>
  <c r="AN34" i="10" s="1"/>
  <c r="L43" i="31"/>
  <c r="AI38" i="10"/>
  <c r="AK38" i="10" s="1"/>
  <c r="AN38" i="10" s="1"/>
  <c r="AH39" i="10"/>
  <c r="AG38" i="10"/>
  <c r="AL38" i="10" s="1"/>
  <c r="L31" i="31"/>
  <c r="AH42" i="10"/>
  <c r="AJ42" i="10" s="1"/>
  <c r="AM42" i="10" s="1"/>
  <c r="AG15" i="10"/>
  <c r="AL15" i="10" s="1"/>
  <c r="D33" i="2"/>
  <c r="E55" i="13" s="1"/>
  <c r="AI42" i="10"/>
  <c r="AI15" i="10"/>
  <c r="AK15" i="10" s="1"/>
  <c r="AN15" i="10" s="1"/>
  <c r="AI22" i="10"/>
  <c r="AK22" i="10" s="1"/>
  <c r="AN22" i="10" s="1"/>
  <c r="AH31" i="10"/>
  <c r="AJ31" i="10" s="1"/>
  <c r="AM31" i="10" s="1"/>
  <c r="AG29" i="10"/>
  <c r="AL29" i="10" s="1"/>
  <c r="AI31" i="10"/>
  <c r="AI32" i="10"/>
  <c r="AK32" i="10" s="1"/>
  <c r="AN32" i="10" s="1"/>
  <c r="AI24" i="10"/>
  <c r="AG5" i="10"/>
  <c r="AL5" i="10" s="1"/>
  <c r="AH24" i="10"/>
  <c r="D17" i="2"/>
  <c r="E28" i="13" s="1"/>
  <c r="I86" i="4"/>
  <c r="D45" i="2"/>
  <c r="E77" i="13" s="1"/>
  <c r="AG34" i="10"/>
  <c r="AL34" i="10" s="1"/>
  <c r="I78" i="4"/>
  <c r="AG43" i="10"/>
  <c r="AL43" i="10" s="1"/>
  <c r="AG23" i="10"/>
  <c r="AL23" i="10" s="1"/>
  <c r="AH23" i="10"/>
  <c r="AI23" i="10"/>
  <c r="AH14" i="10"/>
  <c r="AG14" i="10"/>
  <c r="AL14" i="10" s="1"/>
  <c r="AH5" i="10"/>
  <c r="L14" i="31"/>
  <c r="AI13" i="10"/>
  <c r="AK13" i="10" s="1"/>
  <c r="AN13" i="10" s="1"/>
  <c r="AI45" i="10"/>
  <c r="AK45" i="10" s="1"/>
  <c r="AN45" i="10" s="1"/>
  <c r="AG45" i="10"/>
  <c r="AL45" i="10" s="1"/>
  <c r="AI25" i="10"/>
  <c r="AK25" i="10" s="1"/>
  <c r="AN25" i="10" s="1"/>
  <c r="AG22" i="10"/>
  <c r="AL22" i="10" s="1"/>
  <c r="AH43" i="10"/>
  <c r="AG32" i="10"/>
  <c r="AJ32" i="10" s="1"/>
  <c r="AM32" i="10" s="1"/>
  <c r="AH26" i="10"/>
  <c r="AJ26" i="10" s="1"/>
  <c r="AM26" i="10" s="1"/>
  <c r="AG30" i="10"/>
  <c r="AL30" i="10" s="1"/>
  <c r="AG25" i="10"/>
  <c r="AL25" i="10" s="1"/>
  <c r="L17" i="31"/>
  <c r="D19" i="2"/>
  <c r="E32" i="13" s="1"/>
  <c r="I92" i="4"/>
  <c r="L41" i="31"/>
  <c r="D43" i="2"/>
  <c r="E73" i="13" s="1"/>
  <c r="AG13" i="10"/>
  <c r="AL13" i="10" s="1"/>
  <c r="I208" i="4"/>
  <c r="AI26" i="10"/>
  <c r="AG4" i="10"/>
  <c r="AL4" i="10" s="1"/>
  <c r="AL48" i="10" s="1"/>
  <c r="AR6" i="10" s="1"/>
  <c r="D13" i="2"/>
  <c r="E20" i="13" s="1"/>
  <c r="L11" i="31"/>
  <c r="I56" i="4"/>
  <c r="I31" i="4"/>
  <c r="D9" i="2"/>
  <c r="E14" i="13" s="1"/>
  <c r="L7" i="31"/>
  <c r="L5" i="31"/>
  <c r="D7" i="2"/>
  <c r="E12" i="13" s="1"/>
  <c r="I17" i="4"/>
  <c r="I52" i="4"/>
  <c r="D12" i="2"/>
  <c r="E19" i="13" s="1"/>
  <c r="L10" i="31"/>
  <c r="D14" i="2"/>
  <c r="E21" i="13" s="1"/>
  <c r="I61" i="4"/>
  <c r="L12" i="31"/>
  <c r="D5" i="2"/>
  <c r="E10" i="13" s="1"/>
  <c r="L3" i="31"/>
  <c r="I9" i="4"/>
  <c r="L6" i="31"/>
  <c r="D8" i="2"/>
  <c r="E13" i="13" s="1"/>
  <c r="I23" i="4"/>
  <c r="D6" i="2"/>
  <c r="E11" i="13" s="1"/>
  <c r="I13" i="4"/>
  <c r="L4" i="31"/>
  <c r="AI14" i="10"/>
  <c r="AH29" i="10"/>
  <c r="AK29" i="10" s="1"/>
  <c r="AN29" i="10" s="1"/>
  <c r="AI33" i="10"/>
  <c r="AG8" i="10"/>
  <c r="AL8" i="10" s="1"/>
  <c r="AH8" i="10"/>
  <c r="AK8" i="10" s="1"/>
  <c r="AN8" i="10" s="1"/>
  <c r="AJ38" i="10"/>
  <c r="AM38" i="10" s="1"/>
  <c r="AH33" i="10"/>
  <c r="AJ33" i="10" s="1"/>
  <c r="AM33" i="10" s="1"/>
  <c r="AH30" i="10"/>
  <c r="AI47" i="10"/>
  <c r="AH4" i="10"/>
  <c r="AH47" i="10"/>
  <c r="AJ47" i="10" s="1"/>
  <c r="AM47" i="10" s="1"/>
  <c r="AG11" i="10"/>
  <c r="AL11" i="10" s="1"/>
  <c r="AI11" i="10"/>
  <c r="AK11" i="10" s="1"/>
  <c r="AN11" i="10" s="1"/>
  <c r="AI35" i="10"/>
  <c r="AH17" i="10"/>
  <c r="AG17" i="10"/>
  <c r="AL17" i="10" s="1"/>
  <c r="AI17" i="10"/>
  <c r="AG44" i="10"/>
  <c r="AL44" i="10" s="1"/>
  <c r="AH44" i="10"/>
  <c r="AI44" i="10"/>
  <c r="AG20" i="10"/>
  <c r="AI20" i="10"/>
  <c r="AH20" i="10"/>
  <c r="AG41" i="10"/>
  <c r="AL41" i="10" s="1"/>
  <c r="AH41" i="10"/>
  <c r="AI41" i="10"/>
  <c r="AI46" i="10"/>
  <c r="AH46" i="10"/>
  <c r="AG46" i="10"/>
  <c r="AL46" i="10" s="1"/>
  <c r="AH35" i="10"/>
  <c r="AJ35" i="10" s="1"/>
  <c r="AM35" i="10" s="1"/>
  <c r="AG7" i="10"/>
  <c r="AL7" i="10" s="1"/>
  <c r="AH7" i="10"/>
  <c r="AI7" i="10"/>
  <c r="AG37" i="10"/>
  <c r="AL37" i="10" s="1"/>
  <c r="AH37" i="10"/>
  <c r="AI37" i="10"/>
  <c r="AH36" i="10"/>
  <c r="AG36" i="10"/>
  <c r="AL36" i="10" s="1"/>
  <c r="AI36" i="10"/>
  <c r="AG18" i="10"/>
  <c r="AL18" i="10" s="1"/>
  <c r="AH18" i="10"/>
  <c r="AI18" i="10"/>
  <c r="AK28" i="10"/>
  <c r="AN28" i="10" s="1"/>
  <c r="AG40" i="10"/>
  <c r="AL40" i="10" s="1"/>
  <c r="AH40" i="10"/>
  <c r="AI40" i="10"/>
  <c r="AH6" i="10"/>
  <c r="AG6" i="10"/>
  <c r="AL6" i="10" s="1"/>
  <c r="AI6" i="10"/>
  <c r="AI12" i="10"/>
  <c r="AG12" i="10"/>
  <c r="AL12" i="10" s="1"/>
  <c r="AH12" i="10"/>
  <c r="AG19" i="10"/>
  <c r="AL19" i="10" s="1"/>
  <c r="AI19" i="10"/>
  <c r="AH19" i="10"/>
  <c r="L20" i="31"/>
  <c r="D22" i="2"/>
  <c r="E38" i="13" s="1"/>
  <c r="I99" i="4"/>
  <c r="AI9" i="10"/>
  <c r="AG9" i="10"/>
  <c r="AL9" i="10" s="1"/>
  <c r="AH9" i="10"/>
  <c r="AI27" i="10"/>
  <c r="AH27" i="10"/>
  <c r="AG27" i="10"/>
  <c r="AL27" i="10" s="1"/>
  <c r="AG10" i="10"/>
  <c r="AL10" i="10" s="1"/>
  <c r="AI10" i="10"/>
  <c r="AH10" i="10"/>
  <c r="AG21" i="10"/>
  <c r="AL21" i="10" s="1"/>
  <c r="AI21" i="10"/>
  <c r="AH21" i="10"/>
  <c r="D21" i="2"/>
  <c r="E37" i="13" s="1"/>
  <c r="L19" i="31"/>
  <c r="I96" i="4"/>
  <c r="AJ28" i="10" l="1"/>
  <c r="AM28" i="10" s="1"/>
  <c r="AJ16" i="10"/>
  <c r="AM16" i="10" s="1"/>
  <c r="AJ39" i="10"/>
  <c r="AM39" i="10" s="1"/>
  <c r="BA224" i="4"/>
  <c r="Q47" i="2" s="1"/>
  <c r="BO224" i="4"/>
  <c r="U47" i="2" s="1"/>
  <c r="R224" i="4"/>
  <c r="X224" i="4"/>
  <c r="I47" i="2" s="1"/>
  <c r="AJ224" i="4"/>
  <c r="M47" i="2" s="1"/>
  <c r="AX224" i="4"/>
  <c r="F47" i="2"/>
  <c r="F81" i="13"/>
  <c r="F82" i="13" s="1"/>
  <c r="AU4" i="10"/>
  <c r="AK39" i="10"/>
  <c r="AN39" i="10" s="1"/>
  <c r="AK42" i="10"/>
  <c r="AN42" i="10" s="1"/>
  <c r="AJ15" i="10"/>
  <c r="AM15" i="10" s="1"/>
  <c r="AK31" i="10"/>
  <c r="AN31" i="10" s="1"/>
  <c r="AJ13" i="10"/>
  <c r="AM13" i="10" s="1"/>
  <c r="AK26" i="10"/>
  <c r="AN26" i="10" s="1"/>
  <c r="AJ5" i="10"/>
  <c r="AM5" i="10" s="1"/>
  <c r="AK24" i="10"/>
  <c r="AN24" i="10" s="1"/>
  <c r="AL32" i="10"/>
  <c r="AJ34" i="10"/>
  <c r="AM34" i="10" s="1"/>
  <c r="AJ24" i="10"/>
  <c r="AM24" i="10" s="1"/>
  <c r="AJ25" i="10"/>
  <c r="AM25" i="10" s="1"/>
  <c r="AK5" i="10"/>
  <c r="AN5" i="10" s="1"/>
  <c r="AK23" i="10"/>
  <c r="AN23" i="10" s="1"/>
  <c r="AJ45" i="10"/>
  <c r="AM45" i="10" s="1"/>
  <c r="AJ22" i="10"/>
  <c r="AM22" i="10" s="1"/>
  <c r="AJ30" i="10"/>
  <c r="AM30" i="10" s="1"/>
  <c r="AK14" i="10"/>
  <c r="AN14" i="10" s="1"/>
  <c r="AJ14" i="10"/>
  <c r="AM14" i="10" s="1"/>
  <c r="AJ23" i="10"/>
  <c r="AM23" i="10" s="1"/>
  <c r="AK43" i="10"/>
  <c r="AN43" i="10" s="1"/>
  <c r="AJ43" i="10"/>
  <c r="AM43" i="10" s="1"/>
  <c r="AK30" i="10"/>
  <c r="AN30" i="10" s="1"/>
  <c r="AJ29" i="10"/>
  <c r="AM29" i="10" s="1"/>
  <c r="AK35" i="10"/>
  <c r="AN35" i="10" s="1"/>
  <c r="AJ4" i="10"/>
  <c r="AM4" i="10" s="1"/>
  <c r="AM48" i="10" s="1"/>
  <c r="AS6" i="10" s="1"/>
  <c r="AJ8" i="10"/>
  <c r="AM8" i="10" s="1"/>
  <c r="AJ46" i="10"/>
  <c r="AM46" i="10" s="1"/>
  <c r="AJ11" i="10"/>
  <c r="AM11" i="10" s="1"/>
  <c r="AK10" i="10"/>
  <c r="AN10" i="10" s="1"/>
  <c r="AK27" i="10"/>
  <c r="AN27" i="10" s="1"/>
  <c r="AK6" i="10"/>
  <c r="AN6" i="10" s="1"/>
  <c r="AK37" i="10"/>
  <c r="AN37" i="10" s="1"/>
  <c r="AJ7" i="10"/>
  <c r="AM7" i="10" s="1"/>
  <c r="AJ6" i="10"/>
  <c r="AM6" i="10" s="1"/>
  <c r="AJ40" i="10"/>
  <c r="AM40" i="10" s="1"/>
  <c r="AK18" i="10"/>
  <c r="AN18" i="10" s="1"/>
  <c r="AK20" i="10"/>
  <c r="AN20" i="10" s="1"/>
  <c r="AK47" i="10"/>
  <c r="AN47" i="10" s="1"/>
  <c r="AK33" i="10"/>
  <c r="AN33" i="10" s="1"/>
  <c r="AJ17" i="10"/>
  <c r="AM17" i="10" s="1"/>
  <c r="AK4" i="10"/>
  <c r="AN4" i="10" s="1"/>
  <c r="AN48" i="10" s="1"/>
  <c r="AT6" i="10" s="1"/>
  <c r="AK21" i="10"/>
  <c r="AN21" i="10" s="1"/>
  <c r="AK36" i="10"/>
  <c r="AN36" i="10" s="1"/>
  <c r="AK46" i="10"/>
  <c r="AN46" i="10" s="1"/>
  <c r="AJ20" i="10"/>
  <c r="AM20" i="10" s="1"/>
  <c r="AL20" i="10"/>
  <c r="AK17" i="10"/>
  <c r="AN17" i="10" s="1"/>
  <c r="AK41" i="10"/>
  <c r="AN41" i="10" s="1"/>
  <c r="AK44" i="10"/>
  <c r="AN44" i="10" s="1"/>
  <c r="AJ41" i="10"/>
  <c r="AM41" i="10" s="1"/>
  <c r="AJ44" i="10"/>
  <c r="AM44" i="10" s="1"/>
  <c r="AJ9" i="10"/>
  <c r="AM9" i="10" s="1"/>
  <c r="AJ12" i="10"/>
  <c r="AM12" i="10" s="1"/>
  <c r="AK40" i="10"/>
  <c r="AN40" i="10" s="1"/>
  <c r="AJ37" i="10"/>
  <c r="AM37" i="10" s="1"/>
  <c r="AK7" i="10"/>
  <c r="AN7" i="10" s="1"/>
  <c r="L46" i="31"/>
  <c r="M20" i="31" s="1"/>
  <c r="AJ19" i="10"/>
  <c r="AM19" i="10" s="1"/>
  <c r="AJ21" i="10"/>
  <c r="AM21" i="10" s="1"/>
  <c r="AJ10" i="10"/>
  <c r="AM10" i="10" s="1"/>
  <c r="AJ27" i="10"/>
  <c r="AM27" i="10" s="1"/>
  <c r="AK9" i="10"/>
  <c r="AN9" i="10" s="1"/>
  <c r="AK19" i="10"/>
  <c r="AN19" i="10" s="1"/>
  <c r="AK12" i="10"/>
  <c r="AN12" i="10" s="1"/>
  <c r="AJ18" i="10"/>
  <c r="AM18" i="10" s="1"/>
  <c r="AJ36" i="10"/>
  <c r="AM36" i="10" s="1"/>
  <c r="J47" i="2" l="1"/>
  <c r="K47" i="2" s="1"/>
  <c r="H81" i="13"/>
  <c r="H82" i="13" s="1"/>
  <c r="V47" i="2"/>
  <c r="W47" i="2" s="1"/>
  <c r="N81" i="13"/>
  <c r="N82" i="13" s="1"/>
  <c r="N47" i="2"/>
  <c r="O47" i="2" s="1"/>
  <c r="J81" i="13"/>
  <c r="J82" i="13" s="1"/>
  <c r="L81" i="13"/>
  <c r="L82" i="13" s="1"/>
  <c r="R47" i="2"/>
  <c r="S47" i="2" s="1"/>
  <c r="M19" i="31"/>
  <c r="M7" i="31"/>
  <c r="M27" i="31"/>
  <c r="M43" i="31"/>
  <c r="M4" i="31"/>
  <c r="M36" i="31"/>
  <c r="M18" i="31"/>
  <c r="M9" i="31"/>
  <c r="M25" i="31"/>
  <c r="M41" i="31"/>
  <c r="M15" i="31"/>
  <c r="M2" i="31"/>
  <c r="M11" i="31"/>
  <c r="M14" i="31"/>
  <c r="M8" i="31"/>
  <c r="M24" i="31"/>
  <c r="M40" i="31"/>
  <c r="M13" i="31"/>
  <c r="M29" i="31"/>
  <c r="M6" i="31"/>
  <c r="M35" i="31"/>
  <c r="M12" i="31"/>
  <c r="M44" i="31"/>
  <c r="M17" i="31"/>
  <c r="M22" i="31"/>
  <c r="M3" i="31"/>
  <c r="M39" i="31"/>
  <c r="M16" i="31"/>
  <c r="M10" i="31"/>
  <c r="M21" i="31"/>
  <c r="M34" i="31"/>
  <c r="M26" i="31"/>
  <c r="M28" i="31"/>
  <c r="M42" i="31"/>
  <c r="M33" i="31"/>
  <c r="M23" i="31"/>
  <c r="M37" i="31"/>
  <c r="M38" i="31"/>
  <c r="M5" i="31"/>
  <c r="M30" i="31"/>
  <c r="M31" i="31"/>
  <c r="M32" i="31"/>
  <c r="M46" i="31" l="1"/>
  <c r="N24" i="31" s="1"/>
  <c r="E26" i="2" l="1"/>
  <c r="F44" i="13" s="1"/>
  <c r="K126" i="4"/>
  <c r="J126" i="4" s="1"/>
  <c r="P29" i="26"/>
  <c r="P24" i="31"/>
  <c r="N10" i="31"/>
  <c r="N26" i="31"/>
  <c r="N14" i="31"/>
  <c r="N21" i="31"/>
  <c r="N23" i="31"/>
  <c r="N8" i="31"/>
  <c r="N34" i="31"/>
  <c r="N9" i="31"/>
  <c r="N40" i="31"/>
  <c r="N28" i="31"/>
  <c r="N2" i="31"/>
  <c r="N7" i="31"/>
  <c r="N13" i="31"/>
  <c r="N42" i="31"/>
  <c r="N27" i="31"/>
  <c r="N29" i="31"/>
  <c r="N33" i="31"/>
  <c r="N19" i="31"/>
  <c r="N20" i="31"/>
  <c r="N12" i="31"/>
  <c r="N18" i="31"/>
  <c r="N44" i="31"/>
  <c r="N5" i="31"/>
  <c r="N16" i="31"/>
  <c r="N11" i="31"/>
  <c r="N38" i="31"/>
  <c r="N4" i="31"/>
  <c r="N35" i="31"/>
  <c r="N37" i="31"/>
  <c r="N36" i="31"/>
  <c r="N32" i="31"/>
  <c r="N25" i="31"/>
  <c r="N22" i="31"/>
  <c r="N31" i="31"/>
  <c r="N6" i="31"/>
  <c r="N41" i="31"/>
  <c r="N3" i="31"/>
  <c r="N17" i="31"/>
  <c r="N15" i="31"/>
  <c r="N39" i="31"/>
  <c r="N43" i="31"/>
  <c r="N30" i="31"/>
  <c r="E43" i="2" l="1"/>
  <c r="F73" i="13" s="1"/>
  <c r="P46" i="26"/>
  <c r="P41" i="31"/>
  <c r="E37" i="2"/>
  <c r="P40" i="26"/>
  <c r="K174" i="4"/>
  <c r="J174" i="4" s="1"/>
  <c r="O35" i="31"/>
  <c r="P35" i="31"/>
  <c r="P17" i="26"/>
  <c r="E14" i="2"/>
  <c r="F21" i="13" s="1"/>
  <c r="P12" i="31"/>
  <c r="K61" i="4"/>
  <c r="J61" i="4" s="1"/>
  <c r="P34" i="26"/>
  <c r="E31" i="2"/>
  <c r="F51" i="13" s="1"/>
  <c r="K148" i="4"/>
  <c r="J148" i="4" s="1"/>
  <c r="P29" i="31"/>
  <c r="K31" i="4"/>
  <c r="J31" i="4" s="1"/>
  <c r="P7" i="31"/>
  <c r="P12" i="26"/>
  <c r="E9" i="2"/>
  <c r="F14" i="13" s="1"/>
  <c r="P14" i="26"/>
  <c r="E11" i="2"/>
  <c r="O9" i="31"/>
  <c r="K47" i="4"/>
  <c r="J47" i="4" s="1"/>
  <c r="P9" i="31"/>
  <c r="E23" i="2"/>
  <c r="K102" i="4"/>
  <c r="J102" i="4" s="1"/>
  <c r="O21" i="31"/>
  <c r="P21" i="31"/>
  <c r="P26" i="26"/>
  <c r="P15" i="31"/>
  <c r="P20" i="26"/>
  <c r="E17" i="2"/>
  <c r="K86" i="4"/>
  <c r="J86" i="4" s="1"/>
  <c r="O15" i="31"/>
  <c r="P6" i="31"/>
  <c r="E8" i="2"/>
  <c r="F13" i="13" s="1"/>
  <c r="K23" i="4"/>
  <c r="J23" i="4" s="1"/>
  <c r="P11" i="26"/>
  <c r="E34" i="2"/>
  <c r="F56" i="13" s="1"/>
  <c r="K165" i="4"/>
  <c r="J165" i="4" s="1"/>
  <c r="P37" i="26"/>
  <c r="P32" i="31"/>
  <c r="K13" i="4"/>
  <c r="J13" i="4" s="1"/>
  <c r="P4" i="31"/>
  <c r="P9" i="26"/>
  <c r="E6" i="2"/>
  <c r="F11" i="13" s="1"/>
  <c r="P5" i="31"/>
  <c r="P10" i="26"/>
  <c r="E7" i="2"/>
  <c r="F12" i="13" s="1"/>
  <c r="K17" i="4"/>
  <c r="J17" i="4" s="1"/>
  <c r="K99" i="4"/>
  <c r="J99" i="4" s="1"/>
  <c r="P25" i="26"/>
  <c r="P20" i="31"/>
  <c r="E22" i="2"/>
  <c r="F38" i="13" s="1"/>
  <c r="P27" i="31"/>
  <c r="P32" i="26"/>
  <c r="E29" i="2"/>
  <c r="F49" i="13" s="1"/>
  <c r="K136" i="4"/>
  <c r="J136" i="4" s="1"/>
  <c r="E4" i="2"/>
  <c r="O2" i="31"/>
  <c r="N46" i="31"/>
  <c r="K2" i="4"/>
  <c r="J2" i="4" s="1"/>
  <c r="P7" i="26"/>
  <c r="P2" i="31"/>
  <c r="K171" i="4"/>
  <c r="J171" i="4" s="1"/>
  <c r="P34" i="31"/>
  <c r="P39" i="26"/>
  <c r="E36" i="2"/>
  <c r="F60" i="13" s="1"/>
  <c r="E16" i="2"/>
  <c r="F25" i="13" s="1"/>
  <c r="P14" i="31"/>
  <c r="P19" i="26"/>
  <c r="K78" i="4"/>
  <c r="J78" i="4" s="1"/>
  <c r="P39" i="31"/>
  <c r="P44" i="26"/>
  <c r="E41" i="2"/>
  <c r="K196" i="4"/>
  <c r="J196" i="4" s="1"/>
  <c r="O39" i="31"/>
  <c r="P16" i="31"/>
  <c r="P21" i="26"/>
  <c r="E18" i="2"/>
  <c r="F29" i="13" s="1"/>
  <c r="K89" i="4"/>
  <c r="J89" i="4" s="1"/>
  <c r="E33" i="2"/>
  <c r="F55" i="13" s="1"/>
  <c r="P31" i="31"/>
  <c r="P36" i="26"/>
  <c r="K156" i="4"/>
  <c r="J156" i="4" s="1"/>
  <c r="P44" i="31"/>
  <c r="P49" i="26"/>
  <c r="E46" i="2"/>
  <c r="F78" i="13" s="1"/>
  <c r="K221" i="4"/>
  <c r="J221" i="4" s="1"/>
  <c r="K212" i="4"/>
  <c r="J212" i="4" s="1"/>
  <c r="P42" i="31"/>
  <c r="K208" i="4"/>
  <c r="J208" i="4" s="1"/>
  <c r="E44" i="2"/>
  <c r="F74" i="13" s="1"/>
  <c r="P47" i="26"/>
  <c r="P33" i="26"/>
  <c r="E30" i="2"/>
  <c r="F50" i="13" s="1"/>
  <c r="K142" i="4"/>
  <c r="J142" i="4" s="1"/>
  <c r="P28" i="31"/>
  <c r="P13" i="26"/>
  <c r="E10" i="2"/>
  <c r="F15" i="13" s="1"/>
  <c r="K38" i="4"/>
  <c r="J38" i="4" s="1"/>
  <c r="P8" i="31"/>
  <c r="O26" i="31"/>
  <c r="E28" i="2"/>
  <c r="K135" i="4"/>
  <c r="J135" i="4" s="1"/>
  <c r="P26" i="31"/>
  <c r="P31" i="26"/>
  <c r="AJ126" i="4"/>
  <c r="M26" i="2" s="1"/>
  <c r="J44" i="13" s="1"/>
  <c r="R126" i="4"/>
  <c r="BA126" i="4"/>
  <c r="Q26" i="2" s="1"/>
  <c r="L44" i="13" s="1"/>
  <c r="BO126" i="4"/>
  <c r="U26" i="2" s="1"/>
  <c r="N44" i="13" s="1"/>
  <c r="AX126" i="4"/>
  <c r="X126" i="4"/>
  <c r="I26" i="2" s="1"/>
  <c r="H44" i="13" s="1"/>
  <c r="E27" i="2"/>
  <c r="F45" i="13" s="1"/>
  <c r="P25" i="31"/>
  <c r="P30" i="26"/>
  <c r="K132" i="4"/>
  <c r="J132" i="4" s="1"/>
  <c r="E32" i="2"/>
  <c r="P30" i="31"/>
  <c r="K150" i="4"/>
  <c r="J150" i="4" s="1"/>
  <c r="O30" i="31"/>
  <c r="P35" i="26"/>
  <c r="E19" i="2"/>
  <c r="K92" i="4"/>
  <c r="J92" i="4" s="1"/>
  <c r="P17" i="31"/>
  <c r="O17" i="31"/>
  <c r="P22" i="26"/>
  <c r="E38" i="2"/>
  <c r="F64" i="13" s="1"/>
  <c r="K179" i="4"/>
  <c r="J179" i="4" s="1"/>
  <c r="P41" i="26"/>
  <c r="P36" i="31"/>
  <c r="K191" i="4"/>
  <c r="J191" i="4" s="1"/>
  <c r="P38" i="31"/>
  <c r="P43" i="26"/>
  <c r="E40" i="2"/>
  <c r="F68" i="13" s="1"/>
  <c r="P19" i="31"/>
  <c r="P24" i="26"/>
  <c r="E21" i="2"/>
  <c r="K96" i="4"/>
  <c r="J96" i="4" s="1"/>
  <c r="O19" i="31"/>
  <c r="E45" i="2"/>
  <c r="K216" i="4"/>
  <c r="J216" i="4" s="1"/>
  <c r="O43" i="31"/>
  <c r="P48" i="26"/>
  <c r="P43" i="31"/>
  <c r="E5" i="2"/>
  <c r="F10" i="13" s="1"/>
  <c r="K9" i="4"/>
  <c r="J9" i="4" s="1"/>
  <c r="P3" i="31"/>
  <c r="P8" i="26"/>
  <c r="K110" i="4"/>
  <c r="J110" i="4" s="1"/>
  <c r="P22" i="31"/>
  <c r="E24" i="2"/>
  <c r="F42" i="13" s="1"/>
  <c r="P27" i="26"/>
  <c r="O37" i="31"/>
  <c r="P42" i="26"/>
  <c r="P37" i="31"/>
  <c r="E39" i="2"/>
  <c r="K183" i="4"/>
  <c r="J183" i="4" s="1"/>
  <c r="K56" i="4"/>
  <c r="J56" i="4" s="1"/>
  <c r="E13" i="2"/>
  <c r="F20" i="13" s="1"/>
  <c r="P11" i="31"/>
  <c r="P16" i="26"/>
  <c r="K95" i="4"/>
  <c r="J95" i="4" s="1"/>
  <c r="E20" i="2"/>
  <c r="F33" i="13" s="1"/>
  <c r="P23" i="26"/>
  <c r="P18" i="31"/>
  <c r="E35" i="2"/>
  <c r="P33" i="31"/>
  <c r="K169" i="4"/>
  <c r="J169" i="4" s="1"/>
  <c r="P38" i="26"/>
  <c r="O33" i="31"/>
  <c r="K69" i="4"/>
  <c r="J69" i="4" s="1"/>
  <c r="P18" i="26"/>
  <c r="O13" i="31"/>
  <c r="P13" i="31"/>
  <c r="E15" i="2"/>
  <c r="E42" i="2"/>
  <c r="F72" i="13" s="1"/>
  <c r="K202" i="4"/>
  <c r="J202" i="4" s="1"/>
  <c r="P40" i="31"/>
  <c r="P45" i="26"/>
  <c r="E25" i="2"/>
  <c r="F43" i="13" s="1"/>
  <c r="K118" i="4"/>
  <c r="J118" i="4" s="1"/>
  <c r="P23" i="31"/>
  <c r="P28" i="26"/>
  <c r="P10" i="31"/>
  <c r="P15" i="26"/>
  <c r="E12" i="2"/>
  <c r="F19" i="13" s="1"/>
  <c r="K52" i="4"/>
  <c r="J52" i="4" s="1"/>
  <c r="O35" i="26" l="1"/>
  <c r="O24" i="26"/>
  <c r="O38" i="26"/>
  <c r="O18" i="26"/>
  <c r="O48" i="26"/>
  <c r="F15" i="2"/>
  <c r="F24" i="13"/>
  <c r="F26" i="13" s="1"/>
  <c r="AX69" i="4"/>
  <c r="BO69" i="4"/>
  <c r="U15" i="2" s="1"/>
  <c r="R69" i="4"/>
  <c r="AJ69" i="4"/>
  <c r="M15" i="2" s="1"/>
  <c r="X69" i="4"/>
  <c r="I15" i="2" s="1"/>
  <c r="BA69" i="4"/>
  <c r="Q15" i="2" s="1"/>
  <c r="BA191" i="4"/>
  <c r="Q40" i="2" s="1"/>
  <c r="L68" i="13" s="1"/>
  <c r="AX191" i="4"/>
  <c r="R191" i="4"/>
  <c r="X191" i="4"/>
  <c r="I40" i="2" s="1"/>
  <c r="H68" i="13" s="1"/>
  <c r="BO191" i="4"/>
  <c r="U40" i="2" s="1"/>
  <c r="N68" i="13" s="1"/>
  <c r="AJ191" i="4"/>
  <c r="M40" i="2" s="1"/>
  <c r="J68" i="13" s="1"/>
  <c r="BO92" i="4"/>
  <c r="U19" i="2" s="1"/>
  <c r="AJ92" i="4"/>
  <c r="M19" i="2" s="1"/>
  <c r="BA92" i="4"/>
  <c r="Q19" i="2" s="1"/>
  <c r="X92" i="4"/>
  <c r="I19" i="2" s="1"/>
  <c r="AX92" i="4"/>
  <c r="R92" i="4"/>
  <c r="R150" i="4"/>
  <c r="BA150" i="4"/>
  <c r="Q32" i="2" s="1"/>
  <c r="AX150" i="4"/>
  <c r="BO150" i="4"/>
  <c r="U32" i="2" s="1"/>
  <c r="X150" i="4"/>
  <c r="I32" i="2" s="1"/>
  <c r="AJ150" i="4"/>
  <c r="M32" i="2" s="1"/>
  <c r="F35" i="2"/>
  <c r="F59" i="13"/>
  <c r="F61" i="13" s="1"/>
  <c r="AX95" i="4"/>
  <c r="AJ95" i="4"/>
  <c r="M20" i="2" s="1"/>
  <c r="J33" i="13" s="1"/>
  <c r="X95" i="4"/>
  <c r="I20" i="2" s="1"/>
  <c r="H33" i="13" s="1"/>
  <c r="R95" i="4"/>
  <c r="BO95" i="4"/>
  <c r="U20" i="2" s="1"/>
  <c r="N33" i="13" s="1"/>
  <c r="BA95" i="4"/>
  <c r="Q20" i="2" s="1"/>
  <c r="L33" i="13" s="1"/>
  <c r="AX56" i="4"/>
  <c r="BA56" i="4"/>
  <c r="Q13" i="2" s="1"/>
  <c r="L20" i="13" s="1"/>
  <c r="BO56" i="4"/>
  <c r="U13" i="2" s="1"/>
  <c r="N20" i="13" s="1"/>
  <c r="R56" i="4"/>
  <c r="X56" i="4"/>
  <c r="I13" i="2" s="1"/>
  <c r="H20" i="13" s="1"/>
  <c r="AJ56" i="4"/>
  <c r="M13" i="2" s="1"/>
  <c r="J20" i="13" s="1"/>
  <c r="O42" i="26"/>
  <c r="R9" i="4"/>
  <c r="BA9" i="4"/>
  <c r="AX9" i="4"/>
  <c r="BO9" i="4"/>
  <c r="C9" i="9"/>
  <c r="X9" i="4"/>
  <c r="AJ9" i="4"/>
  <c r="BA96" i="4"/>
  <c r="Q21" i="2" s="1"/>
  <c r="R96" i="4"/>
  <c r="X96" i="4"/>
  <c r="I21" i="2" s="1"/>
  <c r="BO96" i="4"/>
  <c r="U21" i="2" s="1"/>
  <c r="AJ96" i="4"/>
  <c r="M21" i="2" s="1"/>
  <c r="AX96" i="4"/>
  <c r="O22" i="26"/>
  <c r="F19" i="2"/>
  <c r="F32" i="13"/>
  <c r="F34" i="13" s="1"/>
  <c r="O31" i="26"/>
  <c r="F71" i="13"/>
  <c r="F75" i="13" s="1"/>
  <c r="F41" i="2"/>
  <c r="O7" i="26"/>
  <c r="F9" i="13"/>
  <c r="F16" i="13" s="1"/>
  <c r="E48" i="2"/>
  <c r="AQ4" i="10" s="1"/>
  <c r="F4" i="2"/>
  <c r="BA99" i="4"/>
  <c r="Q22" i="2" s="1"/>
  <c r="L38" i="13" s="1"/>
  <c r="BO99" i="4"/>
  <c r="U22" i="2" s="1"/>
  <c r="N38" i="13" s="1"/>
  <c r="AJ99" i="4"/>
  <c r="M22" i="2" s="1"/>
  <c r="J38" i="13" s="1"/>
  <c r="X99" i="4"/>
  <c r="I22" i="2" s="1"/>
  <c r="H38" i="13" s="1"/>
  <c r="R99" i="4"/>
  <c r="AX99" i="4"/>
  <c r="C13" i="9"/>
  <c r="AJ13" i="4"/>
  <c r="AX13" i="4"/>
  <c r="BA13" i="4"/>
  <c r="BO13" i="4"/>
  <c r="R13" i="4"/>
  <c r="X13" i="4"/>
  <c r="O20" i="26"/>
  <c r="BA47" i="4"/>
  <c r="Q11" i="2" s="1"/>
  <c r="AX47" i="4"/>
  <c r="X47" i="4"/>
  <c r="I11" i="2" s="1"/>
  <c r="AJ47" i="4"/>
  <c r="M11" i="2" s="1"/>
  <c r="R47" i="4"/>
  <c r="BO47" i="4"/>
  <c r="U11" i="2" s="1"/>
  <c r="AJ61" i="4"/>
  <c r="M14" i="2" s="1"/>
  <c r="J21" i="13" s="1"/>
  <c r="BO61" i="4"/>
  <c r="U14" i="2" s="1"/>
  <c r="N21" i="13" s="1"/>
  <c r="BA61" i="4"/>
  <c r="Q14" i="2" s="1"/>
  <c r="L21" i="13" s="1"/>
  <c r="R61" i="4"/>
  <c r="AX61" i="4"/>
  <c r="X61" i="4"/>
  <c r="I14" i="2" s="1"/>
  <c r="H21" i="13" s="1"/>
  <c r="F37" i="2"/>
  <c r="F63" i="13"/>
  <c r="F65" i="13" s="1"/>
  <c r="BO212" i="4"/>
  <c r="U44" i="2" s="1"/>
  <c r="N74" i="13" s="1"/>
  <c r="R212" i="4"/>
  <c r="AX212" i="4"/>
  <c r="AJ212" i="4"/>
  <c r="M44" i="2" s="1"/>
  <c r="J74" i="13" s="1"/>
  <c r="X212" i="4"/>
  <c r="I44" i="2" s="1"/>
  <c r="H74" i="13" s="1"/>
  <c r="BA212" i="4"/>
  <c r="Q44" i="2" s="1"/>
  <c r="L74" i="13" s="1"/>
  <c r="O44" i="26"/>
  <c r="X2" i="4"/>
  <c r="BO2" i="4"/>
  <c r="AX2" i="4"/>
  <c r="AJ2" i="4"/>
  <c r="C2" i="9"/>
  <c r="R2" i="4"/>
  <c r="BA2" i="4"/>
  <c r="X136" i="4"/>
  <c r="I29" i="2" s="1"/>
  <c r="H49" i="13" s="1"/>
  <c r="BA136" i="4"/>
  <c r="Q29" i="2" s="1"/>
  <c r="L49" i="13" s="1"/>
  <c r="BO136" i="4"/>
  <c r="U29" i="2" s="1"/>
  <c r="N49" i="13" s="1"/>
  <c r="AJ136" i="4"/>
  <c r="M29" i="2" s="1"/>
  <c r="J49" i="13" s="1"/>
  <c r="R136" i="4"/>
  <c r="AX136" i="4"/>
  <c r="BA17" i="4"/>
  <c r="R17" i="4"/>
  <c r="C17" i="9"/>
  <c r="BO17" i="4"/>
  <c r="AX17" i="4"/>
  <c r="AJ17" i="4"/>
  <c r="X17" i="4"/>
  <c r="AX102" i="4"/>
  <c r="R102" i="4"/>
  <c r="AJ102" i="4"/>
  <c r="M23" i="2" s="1"/>
  <c r="X102" i="4"/>
  <c r="I23" i="2" s="1"/>
  <c r="BA102" i="4"/>
  <c r="Q23" i="2" s="1"/>
  <c r="BO102" i="4"/>
  <c r="U23" i="2" s="1"/>
  <c r="X148" i="4"/>
  <c r="I31" i="2" s="1"/>
  <c r="H51" i="13" s="1"/>
  <c r="AJ148" i="4"/>
  <c r="M31" i="2" s="1"/>
  <c r="J51" i="13" s="1"/>
  <c r="BA148" i="4"/>
  <c r="Q31" i="2" s="1"/>
  <c r="L51" i="13" s="1"/>
  <c r="R148" i="4"/>
  <c r="BO148" i="4"/>
  <c r="U31" i="2" s="1"/>
  <c r="N51" i="13" s="1"/>
  <c r="AX148" i="4"/>
  <c r="BA52" i="4"/>
  <c r="Q12" i="2" s="1"/>
  <c r="L19" i="13" s="1"/>
  <c r="AJ52" i="4"/>
  <c r="M12" i="2" s="1"/>
  <c r="J19" i="13" s="1"/>
  <c r="X52" i="4"/>
  <c r="I12" i="2" s="1"/>
  <c r="H19" i="13" s="1"/>
  <c r="AX52" i="4"/>
  <c r="R52" i="4"/>
  <c r="BO52" i="4"/>
  <c r="U12" i="2" s="1"/>
  <c r="N19" i="13" s="1"/>
  <c r="BA118" i="4"/>
  <c r="Q25" i="2" s="1"/>
  <c r="L43" i="13" s="1"/>
  <c r="X118" i="4"/>
  <c r="I25" i="2" s="1"/>
  <c r="H43" i="13" s="1"/>
  <c r="AX118" i="4"/>
  <c r="AJ118" i="4"/>
  <c r="M25" i="2" s="1"/>
  <c r="J43" i="13" s="1"/>
  <c r="BO118" i="4"/>
  <c r="U25" i="2" s="1"/>
  <c r="N43" i="13" s="1"/>
  <c r="R118" i="4"/>
  <c r="AJ202" i="4"/>
  <c r="M42" i="2" s="1"/>
  <c r="J72" i="13" s="1"/>
  <c r="X202" i="4"/>
  <c r="I42" i="2" s="1"/>
  <c r="H72" i="13" s="1"/>
  <c r="BA202" i="4"/>
  <c r="Q42" i="2" s="1"/>
  <c r="L72" i="13" s="1"/>
  <c r="AX202" i="4"/>
  <c r="BO202" i="4"/>
  <c r="U42" i="2" s="1"/>
  <c r="N72" i="13" s="1"/>
  <c r="R202" i="4"/>
  <c r="X183" i="4"/>
  <c r="I39" i="2" s="1"/>
  <c r="R183" i="4"/>
  <c r="AJ183" i="4"/>
  <c r="M39" i="2" s="1"/>
  <c r="BO183" i="4"/>
  <c r="U39" i="2" s="1"/>
  <c r="BA183" i="4"/>
  <c r="Q39" i="2" s="1"/>
  <c r="AX183" i="4"/>
  <c r="R110" i="4"/>
  <c r="BO110" i="4"/>
  <c r="U24" i="2" s="1"/>
  <c r="N42" i="13" s="1"/>
  <c r="AX110" i="4"/>
  <c r="X110" i="4"/>
  <c r="I24" i="2" s="1"/>
  <c r="H42" i="13" s="1"/>
  <c r="BA110" i="4"/>
  <c r="Q24" i="2" s="1"/>
  <c r="L42" i="13" s="1"/>
  <c r="AJ110" i="4"/>
  <c r="M24" i="2" s="1"/>
  <c r="J42" i="13" s="1"/>
  <c r="AX216" i="4"/>
  <c r="X216" i="4"/>
  <c r="I45" i="2" s="1"/>
  <c r="BO216" i="4"/>
  <c r="U45" i="2" s="1"/>
  <c r="AJ216" i="4"/>
  <c r="M45" i="2" s="1"/>
  <c r="BA216" i="4"/>
  <c r="Q45" i="2" s="1"/>
  <c r="R216" i="4"/>
  <c r="F21" i="2"/>
  <c r="F37" i="13"/>
  <c r="F39" i="13" s="1"/>
  <c r="F32" i="2"/>
  <c r="F54" i="13"/>
  <c r="F57" i="13" s="1"/>
  <c r="X169" i="4"/>
  <c r="I35" i="2" s="1"/>
  <c r="AJ169" i="4"/>
  <c r="M35" i="2" s="1"/>
  <c r="BA169" i="4"/>
  <c r="Q35" i="2" s="1"/>
  <c r="BO169" i="4"/>
  <c r="U35" i="2" s="1"/>
  <c r="R169" i="4"/>
  <c r="AX169" i="4"/>
  <c r="F39" i="2"/>
  <c r="F67" i="13"/>
  <c r="F69" i="13" s="1"/>
  <c r="F45" i="2"/>
  <c r="F77" i="13"/>
  <c r="F79" i="13" s="1"/>
  <c r="BO179" i="4"/>
  <c r="U38" i="2" s="1"/>
  <c r="N64" i="13" s="1"/>
  <c r="BA179" i="4"/>
  <c r="Q38" i="2" s="1"/>
  <c r="L64" i="13" s="1"/>
  <c r="R179" i="4"/>
  <c r="AX179" i="4"/>
  <c r="X179" i="4"/>
  <c r="I38" i="2" s="1"/>
  <c r="H64" i="13" s="1"/>
  <c r="AJ179" i="4"/>
  <c r="M38" i="2" s="1"/>
  <c r="J64" i="13" s="1"/>
  <c r="BO132" i="4"/>
  <c r="U27" i="2" s="1"/>
  <c r="N45" i="13" s="1"/>
  <c r="BA132" i="4"/>
  <c r="Q27" i="2" s="1"/>
  <c r="L45" i="13" s="1"/>
  <c r="R132" i="4"/>
  <c r="AX132" i="4"/>
  <c r="X132" i="4"/>
  <c r="I27" i="2" s="1"/>
  <c r="H45" i="13" s="1"/>
  <c r="AJ132" i="4"/>
  <c r="M27" i="2" s="1"/>
  <c r="J45" i="13" s="1"/>
  <c r="AJ135" i="4"/>
  <c r="M28" i="2" s="1"/>
  <c r="BO135" i="4"/>
  <c r="U28" i="2" s="1"/>
  <c r="AX135" i="4"/>
  <c r="R135" i="4"/>
  <c r="X135" i="4"/>
  <c r="I28" i="2" s="1"/>
  <c r="BA135" i="4"/>
  <c r="Q28" i="2" s="1"/>
  <c r="BA38" i="4"/>
  <c r="Q10" i="2" s="1"/>
  <c r="L15" i="13" s="1"/>
  <c r="AX38" i="4"/>
  <c r="AJ38" i="4"/>
  <c r="M10" i="2" s="1"/>
  <c r="J15" i="13" s="1"/>
  <c r="BO38" i="4"/>
  <c r="U10" i="2" s="1"/>
  <c r="N15" i="13" s="1"/>
  <c r="C38" i="9"/>
  <c r="X38" i="4"/>
  <c r="I10" i="2" s="1"/>
  <c r="H15" i="13" s="1"/>
  <c r="R38" i="4"/>
  <c r="R142" i="4"/>
  <c r="BO142" i="4"/>
  <c r="U30" i="2" s="1"/>
  <c r="N50" i="13" s="1"/>
  <c r="BA142" i="4"/>
  <c r="Q30" i="2" s="1"/>
  <c r="L50" i="13" s="1"/>
  <c r="AX142" i="4"/>
  <c r="AJ142" i="4"/>
  <c r="M30" i="2" s="1"/>
  <c r="J50" i="13" s="1"/>
  <c r="X142" i="4"/>
  <c r="I30" i="2" s="1"/>
  <c r="H50" i="13" s="1"/>
  <c r="AX221" i="4"/>
  <c r="BO221" i="4"/>
  <c r="U46" i="2" s="1"/>
  <c r="N78" i="13" s="1"/>
  <c r="X221" i="4"/>
  <c r="I46" i="2" s="1"/>
  <c r="H78" i="13" s="1"/>
  <c r="R221" i="4"/>
  <c r="BA221" i="4"/>
  <c r="Q46" i="2" s="1"/>
  <c r="L78" i="13" s="1"/>
  <c r="AJ221" i="4"/>
  <c r="M46" i="2" s="1"/>
  <c r="J78" i="13" s="1"/>
  <c r="R156" i="4"/>
  <c r="BA156" i="4"/>
  <c r="Q33" i="2" s="1"/>
  <c r="L55" i="13" s="1"/>
  <c r="BO156" i="4"/>
  <c r="U33" i="2" s="1"/>
  <c r="N55" i="13" s="1"/>
  <c r="AX156" i="4"/>
  <c r="AJ156" i="4"/>
  <c r="M33" i="2" s="1"/>
  <c r="J55" i="13" s="1"/>
  <c r="X156" i="4"/>
  <c r="I33" i="2" s="1"/>
  <c r="H55" i="13" s="1"/>
  <c r="X89" i="4"/>
  <c r="I18" i="2" s="1"/>
  <c r="H29" i="13" s="1"/>
  <c r="AJ89" i="4"/>
  <c r="M18" i="2" s="1"/>
  <c r="J29" i="13" s="1"/>
  <c r="AX89" i="4"/>
  <c r="BA89" i="4"/>
  <c r="Q18" i="2" s="1"/>
  <c r="L29" i="13" s="1"/>
  <c r="BO89" i="4"/>
  <c r="U18" i="2" s="1"/>
  <c r="N29" i="13" s="1"/>
  <c r="R89" i="4"/>
  <c r="AX171" i="4"/>
  <c r="BO171" i="4"/>
  <c r="U36" i="2" s="1"/>
  <c r="N60" i="13" s="1"/>
  <c r="X171" i="4"/>
  <c r="I36" i="2" s="1"/>
  <c r="H60" i="13" s="1"/>
  <c r="R171" i="4"/>
  <c r="BA171" i="4"/>
  <c r="Q36" i="2" s="1"/>
  <c r="L60" i="13" s="1"/>
  <c r="AJ171" i="4"/>
  <c r="M36" i="2" s="1"/>
  <c r="J60" i="13" s="1"/>
  <c r="AJ23" i="4"/>
  <c r="M8" i="2" s="1"/>
  <c r="J13" i="13" s="1"/>
  <c r="X23" i="4"/>
  <c r="I8" i="2" s="1"/>
  <c r="H13" i="13" s="1"/>
  <c r="R23" i="4"/>
  <c r="BO23" i="4"/>
  <c r="U8" i="2" s="1"/>
  <c r="N13" i="13" s="1"/>
  <c r="BA23" i="4"/>
  <c r="Q8" i="2" s="1"/>
  <c r="L13" i="13" s="1"/>
  <c r="AX23" i="4"/>
  <c r="C23" i="9"/>
  <c r="AX86" i="4"/>
  <c r="X86" i="4"/>
  <c r="I17" i="2" s="1"/>
  <c r="R86" i="4"/>
  <c r="BA86" i="4"/>
  <c r="Q17" i="2" s="1"/>
  <c r="AJ86" i="4"/>
  <c r="M17" i="2" s="1"/>
  <c r="BO86" i="4"/>
  <c r="U17" i="2" s="1"/>
  <c r="O26" i="26"/>
  <c r="F23" i="2"/>
  <c r="F41" i="13"/>
  <c r="F46" i="13" s="1"/>
  <c r="F18" i="13"/>
  <c r="F22" i="13" s="1"/>
  <c r="F11" i="2"/>
  <c r="AX174" i="4"/>
  <c r="BA174" i="4"/>
  <c r="Q37" i="2" s="1"/>
  <c r="AJ174" i="4"/>
  <c r="M37" i="2" s="1"/>
  <c r="BO174" i="4"/>
  <c r="U37" i="2" s="1"/>
  <c r="R174" i="4"/>
  <c r="X174" i="4"/>
  <c r="I37" i="2" s="1"/>
  <c r="F28" i="2"/>
  <c r="F48" i="13"/>
  <c r="F52" i="13" s="1"/>
  <c r="AX208" i="4"/>
  <c r="X208" i="4"/>
  <c r="I43" i="2" s="1"/>
  <c r="H73" i="13" s="1"/>
  <c r="AJ208" i="4"/>
  <c r="M43" i="2" s="1"/>
  <c r="J73" i="13" s="1"/>
  <c r="BA208" i="4"/>
  <c r="Q43" i="2" s="1"/>
  <c r="L73" i="13" s="1"/>
  <c r="R208" i="4"/>
  <c r="BO208" i="4"/>
  <c r="U43" i="2" s="1"/>
  <c r="N73" i="13" s="1"/>
  <c r="AJ196" i="4"/>
  <c r="M41" i="2" s="1"/>
  <c r="X196" i="4"/>
  <c r="I41" i="2" s="1"/>
  <c r="BA196" i="4"/>
  <c r="Q41" i="2" s="1"/>
  <c r="R196" i="4"/>
  <c r="BO196" i="4"/>
  <c r="U41" i="2" s="1"/>
  <c r="AX196" i="4"/>
  <c r="BA78" i="4"/>
  <c r="Q16" i="2" s="1"/>
  <c r="L25" i="13" s="1"/>
  <c r="AX78" i="4"/>
  <c r="R78" i="4"/>
  <c r="BO78" i="4"/>
  <c r="U16" i="2" s="1"/>
  <c r="N25" i="13" s="1"/>
  <c r="AJ78" i="4"/>
  <c r="M16" i="2" s="1"/>
  <c r="J25" i="13" s="1"/>
  <c r="X78" i="4"/>
  <c r="I16" i="2" s="1"/>
  <c r="H25" i="13" s="1"/>
  <c r="BA165" i="4"/>
  <c r="Q34" i="2" s="1"/>
  <c r="L56" i="13" s="1"/>
  <c r="X165" i="4"/>
  <c r="I34" i="2" s="1"/>
  <c r="H56" i="13" s="1"/>
  <c r="R165" i="4"/>
  <c r="BO165" i="4"/>
  <c r="U34" i="2" s="1"/>
  <c r="N56" i="13" s="1"/>
  <c r="AJ165" i="4"/>
  <c r="M34" i="2" s="1"/>
  <c r="J56" i="13" s="1"/>
  <c r="AX165" i="4"/>
  <c r="F28" i="13"/>
  <c r="F30" i="13" s="1"/>
  <c r="F17" i="2"/>
  <c r="O14" i="26"/>
  <c r="AX31" i="4"/>
  <c r="X31" i="4"/>
  <c r="I9" i="2" s="1"/>
  <c r="H14" i="13" s="1"/>
  <c r="R31" i="4"/>
  <c r="C31" i="9"/>
  <c r="BA31" i="4"/>
  <c r="Q9" i="2" s="1"/>
  <c r="L14" i="13" s="1"/>
  <c r="BO31" i="4"/>
  <c r="U9" i="2" s="1"/>
  <c r="N14" i="13" s="1"/>
  <c r="AJ31" i="4"/>
  <c r="M9" i="2" s="1"/>
  <c r="J14" i="13" s="1"/>
  <c r="O40" i="26"/>
  <c r="J17" i="2" l="1"/>
  <c r="K17" i="2" s="1"/>
  <c r="H28" i="13"/>
  <c r="H30" i="13" s="1"/>
  <c r="J37" i="2"/>
  <c r="K37" i="2" s="1"/>
  <c r="H63" i="13"/>
  <c r="H65" i="13" s="1"/>
  <c r="N17" i="2"/>
  <c r="O17" i="2" s="1"/>
  <c r="J28" i="13"/>
  <c r="J30" i="13" s="1"/>
  <c r="H59" i="13"/>
  <c r="H61" i="13" s="1"/>
  <c r="J35" i="2"/>
  <c r="K35" i="2" s="1"/>
  <c r="V45" i="2"/>
  <c r="W45" i="2" s="1"/>
  <c r="N77" i="13"/>
  <c r="N79" i="13" s="1"/>
  <c r="J67" i="13"/>
  <c r="J69" i="13" s="1"/>
  <c r="N39" i="2"/>
  <c r="O39" i="2" s="1"/>
  <c r="L41" i="13"/>
  <c r="L46" i="13" s="1"/>
  <c r="R23" i="2"/>
  <c r="S23" i="2" s="1"/>
  <c r="U7" i="2"/>
  <c r="N12" i="13" s="1"/>
  <c r="K17" i="9"/>
  <c r="I4" i="2"/>
  <c r="E2" i="9"/>
  <c r="N18" i="13"/>
  <c r="N22" i="13" s="1"/>
  <c r="V11" i="2"/>
  <c r="W11" i="2" s="1"/>
  <c r="M6" i="2"/>
  <c r="J11" i="13" s="1"/>
  <c r="G13" i="9"/>
  <c r="F48" i="2"/>
  <c r="V21" i="2"/>
  <c r="W21" i="2" s="1"/>
  <c r="N37" i="13"/>
  <c r="N39" i="13" s="1"/>
  <c r="M5" i="2"/>
  <c r="J10" i="13" s="1"/>
  <c r="G9" i="9"/>
  <c r="V32" i="2"/>
  <c r="W32" i="2" s="1"/>
  <c r="N54" i="13"/>
  <c r="N57" i="13" s="1"/>
  <c r="N19" i="2"/>
  <c r="O19" i="2" s="1"/>
  <c r="J32" i="13"/>
  <c r="J34" i="13" s="1"/>
  <c r="R15" i="2"/>
  <c r="S15" i="2" s="1"/>
  <c r="L24" i="13"/>
  <c r="L26" i="13" s="1"/>
  <c r="N24" i="13"/>
  <c r="N26" i="13" s="1"/>
  <c r="V15" i="2"/>
  <c r="W15" i="2" s="1"/>
  <c r="N71" i="13"/>
  <c r="N75" i="13" s="1"/>
  <c r="V41" i="2"/>
  <c r="W41" i="2" s="1"/>
  <c r="J63" i="13"/>
  <c r="J65" i="13" s="1"/>
  <c r="N37" i="2"/>
  <c r="O37" i="2" s="1"/>
  <c r="L63" i="13"/>
  <c r="L65" i="13" s="1"/>
  <c r="R37" i="2"/>
  <c r="S37" i="2" s="1"/>
  <c r="R41" i="2"/>
  <c r="S41" i="2" s="1"/>
  <c r="L71" i="13"/>
  <c r="L75" i="13" s="1"/>
  <c r="R17" i="2"/>
  <c r="S17" i="2" s="1"/>
  <c r="L28" i="13"/>
  <c r="L30" i="13" s="1"/>
  <c r="L48" i="13"/>
  <c r="L52" i="13" s="1"/>
  <c r="R28" i="2"/>
  <c r="S28" i="2" s="1"/>
  <c r="V28" i="2"/>
  <c r="W28" i="2" s="1"/>
  <c r="N48" i="13"/>
  <c r="N52" i="13" s="1"/>
  <c r="N59" i="13"/>
  <c r="N61" i="13" s="1"/>
  <c r="V35" i="2"/>
  <c r="W35" i="2" s="1"/>
  <c r="H77" i="13"/>
  <c r="H79" i="13" s="1"/>
  <c r="J45" i="2"/>
  <c r="K45" i="2" s="1"/>
  <c r="J23" i="2"/>
  <c r="K23" i="2" s="1"/>
  <c r="H41" i="13"/>
  <c r="H46" i="13" s="1"/>
  <c r="I7" i="2"/>
  <c r="H12" i="13" s="1"/>
  <c r="E17" i="9"/>
  <c r="G2" i="9"/>
  <c r="M4" i="2"/>
  <c r="R11" i="2"/>
  <c r="S11" i="2" s="1"/>
  <c r="L18" i="13"/>
  <c r="L22" i="13" s="1"/>
  <c r="U6" i="2"/>
  <c r="N11" i="13" s="1"/>
  <c r="K13" i="9"/>
  <c r="H37" i="13"/>
  <c r="H39" i="13" s="1"/>
  <c r="J21" i="2"/>
  <c r="K21" i="2" s="1"/>
  <c r="E9" i="9"/>
  <c r="I5" i="2"/>
  <c r="H10" i="13" s="1"/>
  <c r="I9" i="9"/>
  <c r="Q5" i="2"/>
  <c r="L10" i="13" s="1"/>
  <c r="N32" i="13"/>
  <c r="N34" i="13" s="1"/>
  <c r="V19" i="2"/>
  <c r="W19" i="2" s="1"/>
  <c r="J15" i="2"/>
  <c r="K15" i="2" s="1"/>
  <c r="H24" i="13"/>
  <c r="H26" i="13" s="1"/>
  <c r="H71" i="13"/>
  <c r="H75" i="13" s="1"/>
  <c r="J41" i="2"/>
  <c r="K41" i="2" s="1"/>
  <c r="N63" i="13"/>
  <c r="N65" i="13" s="1"/>
  <c r="V37" i="2"/>
  <c r="W37" i="2" s="1"/>
  <c r="H48" i="13"/>
  <c r="H52" i="13" s="1"/>
  <c r="J28" i="2"/>
  <c r="K28" i="2" s="1"/>
  <c r="N28" i="2"/>
  <c r="O28" i="2" s="1"/>
  <c r="J48" i="13"/>
  <c r="J52" i="13" s="1"/>
  <c r="L59" i="13"/>
  <c r="L61" i="13" s="1"/>
  <c r="R35" i="2"/>
  <c r="S35" i="2" s="1"/>
  <c r="L77" i="13"/>
  <c r="L79" i="13" s="1"/>
  <c r="R45" i="2"/>
  <c r="S45" i="2" s="1"/>
  <c r="L67" i="13"/>
  <c r="L69" i="13" s="1"/>
  <c r="R39" i="2"/>
  <c r="S39" i="2" s="1"/>
  <c r="H67" i="13"/>
  <c r="H69" i="13" s="1"/>
  <c r="J39" i="2"/>
  <c r="K39" i="2" s="1"/>
  <c r="J41" i="13"/>
  <c r="J46" i="13" s="1"/>
  <c r="N23" i="2"/>
  <c r="O23" i="2" s="1"/>
  <c r="M7" i="2"/>
  <c r="J12" i="13" s="1"/>
  <c r="G17" i="9"/>
  <c r="Q4" i="2"/>
  <c r="I2" i="9"/>
  <c r="J18" i="13"/>
  <c r="J22" i="13" s="1"/>
  <c r="N11" i="2"/>
  <c r="O11" i="2" s="1"/>
  <c r="Q6" i="2"/>
  <c r="L11" i="13" s="1"/>
  <c r="I13" i="9"/>
  <c r="J54" i="13"/>
  <c r="J57" i="13" s="1"/>
  <c r="N32" i="2"/>
  <c r="O32" i="2" s="1"/>
  <c r="R32" i="2"/>
  <c r="S32" i="2" s="1"/>
  <c r="L54" i="13"/>
  <c r="L57" i="13" s="1"/>
  <c r="J19" i="2"/>
  <c r="K19" i="2" s="1"/>
  <c r="H32" i="13"/>
  <c r="H34" i="13" s="1"/>
  <c r="J24" i="13"/>
  <c r="J26" i="13" s="1"/>
  <c r="N15" i="2"/>
  <c r="O15" i="2" s="1"/>
  <c r="N41" i="2"/>
  <c r="O41" i="2" s="1"/>
  <c r="J71" i="13"/>
  <c r="J75" i="13" s="1"/>
  <c r="N28" i="13"/>
  <c r="N30" i="13" s="1"/>
  <c r="V17" i="2"/>
  <c r="W17" i="2" s="1"/>
  <c r="F84" i="13"/>
  <c r="J59" i="13"/>
  <c r="J61" i="13" s="1"/>
  <c r="N35" i="2"/>
  <c r="O35" i="2" s="1"/>
  <c r="J77" i="13"/>
  <c r="J79" i="13" s="1"/>
  <c r="N45" i="2"/>
  <c r="O45" i="2" s="1"/>
  <c r="V39" i="2"/>
  <c r="W39" i="2" s="1"/>
  <c r="N67" i="13"/>
  <c r="N69" i="13" s="1"/>
  <c r="V23" i="2"/>
  <c r="W23" i="2" s="1"/>
  <c r="N41" i="13"/>
  <c r="N46" i="13" s="1"/>
  <c r="Q7" i="2"/>
  <c r="L12" i="13" s="1"/>
  <c r="I17" i="9"/>
  <c r="U4" i="2"/>
  <c r="K2" i="9"/>
  <c r="H18" i="13"/>
  <c r="H22" i="13" s="1"/>
  <c r="J11" i="2"/>
  <c r="K11" i="2" s="1"/>
  <c r="I6" i="2"/>
  <c r="H11" i="13" s="1"/>
  <c r="E13" i="9"/>
  <c r="J37" i="13"/>
  <c r="J39" i="13" s="1"/>
  <c r="N21" i="2"/>
  <c r="O21" i="2" s="1"/>
  <c r="R21" i="2"/>
  <c r="S21" i="2" s="1"/>
  <c r="L37" i="13"/>
  <c r="L39" i="13" s="1"/>
  <c r="U5" i="2"/>
  <c r="N10" i="13" s="1"/>
  <c r="K9" i="9"/>
  <c r="H54" i="13"/>
  <c r="H57" i="13" s="1"/>
  <c r="J32" i="2"/>
  <c r="K32" i="2" s="1"/>
  <c r="L32" i="13"/>
  <c r="L34" i="13" s="1"/>
  <c r="R19" i="2"/>
  <c r="S19" i="2" s="1"/>
  <c r="V4" i="2" l="1"/>
  <c r="N9" i="13"/>
  <c r="N16" i="13" s="1"/>
  <c r="U48" i="2"/>
  <c r="M48" i="2"/>
  <c r="J9" i="13"/>
  <c r="J16" i="13" s="1"/>
  <c r="J84" i="13" s="1"/>
  <c r="I86" i="13" s="1"/>
  <c r="I88" i="13" s="1"/>
  <c r="N4" i="2"/>
  <c r="R4" i="2"/>
  <c r="L9" i="13"/>
  <c r="L16" i="13" s="1"/>
  <c r="L84" i="13" s="1"/>
  <c r="K86" i="13" s="1"/>
  <c r="K88" i="13" s="1"/>
  <c r="Q48" i="2"/>
  <c r="N84" i="13"/>
  <c r="M86" i="13" s="1"/>
  <c r="M88" i="13" s="1"/>
  <c r="I48" i="2"/>
  <c r="J4" i="2"/>
  <c r="H9" i="13"/>
  <c r="H16" i="13" s="1"/>
  <c r="H84" i="13" s="1"/>
  <c r="G86" i="13" s="1"/>
  <c r="G88" i="13" s="1"/>
  <c r="O4" i="2" l="1"/>
  <c r="N48" i="2"/>
  <c r="J48" i="2"/>
  <c r="K4" i="2"/>
  <c r="V48" i="2"/>
  <c r="W4" i="2"/>
  <c r="R48" i="2"/>
  <c r="S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Case Manager</author>
  </authors>
  <commentList>
    <comment ref="B80" authorId="0" shapeId="0" xr:uid="{00000000-0006-0000-0000-000001000000}">
      <text>
        <r>
          <rPr>
            <b/>
            <sz val="10"/>
            <color indexed="81"/>
            <rFont val="Tahoma"/>
            <family val="2"/>
          </rPr>
          <t>Case Manager:</t>
        </r>
        <r>
          <rPr>
            <sz val="10"/>
            <color indexed="81"/>
            <rFont val="Tahoma"/>
            <family val="2"/>
          </rPr>
          <t xml:space="preserve">
This section needs to be updated based on Technical Manual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Case Manager</author>
  </authors>
  <commentList>
    <comment ref="F41" authorId="0" shapeId="0" xr:uid="{00000000-0006-0000-0500-000001000000}">
      <text>
        <r>
          <rPr>
            <b/>
            <sz val="10"/>
            <color indexed="81"/>
            <rFont val="Tahoma"/>
            <family val="2"/>
          </rPr>
          <t>Additional Guidance:</t>
        </r>
        <r>
          <rPr>
            <sz val="10"/>
            <color indexed="81"/>
            <rFont val="Tahoma"/>
            <family val="2"/>
          </rPr>
          <t xml:space="preserve">
Public interaction can be defined as meeting all of the following:
• Direct use of the infrastructure by the community or the general public during construction.
• Interaction with tour groups or visitors around or related to the construction site e.g. &lt; 100 people per year.
• Pedestrian or cycling traffic around or related to the construction site.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Scott Losee</author>
  </authors>
  <commentList>
    <comment ref="M1" authorId="0" shapeId="0" xr:uid="{00000000-0006-0000-0800-000001000000}">
      <text>
        <r>
          <rPr>
            <b/>
            <sz val="9"/>
            <color indexed="81"/>
            <rFont val="Tahoma"/>
            <family val="2"/>
          </rPr>
          <t>Possible</t>
        </r>
        <r>
          <rPr>
            <sz val="9"/>
            <color indexed="81"/>
            <rFont val="Tahoma"/>
            <family val="2"/>
          </rPr>
          <t xml:space="preserve">
1=Yes, 0=No
Use this column to keep track of whether you think a criterion is feasible. 
Remember that all criteria must be satisfied for a level to claim the level has been achieved.</t>
        </r>
      </text>
    </comment>
    <comment ref="N1" authorId="0" shapeId="0" xr:uid="{00000000-0006-0000-0800-000002000000}">
      <text>
        <r>
          <rPr>
            <b/>
            <sz val="9"/>
            <color indexed="81"/>
            <rFont val="Tahoma"/>
            <family val="2"/>
          </rPr>
          <t>Feasibility</t>
        </r>
        <r>
          <rPr>
            <sz val="9"/>
            <color indexed="81"/>
            <rFont val="Tahoma"/>
            <family val="2"/>
          </rPr>
          <t xml:space="preserve">
Select a level that summarises how feasible it is to achieve a given level for each credit.</t>
        </r>
      </text>
    </comment>
    <comment ref="P1" authorId="0" shapeId="0" xr:uid="{00000000-0006-0000-0800-000003000000}">
      <text>
        <r>
          <rPr>
            <b/>
            <sz val="9"/>
            <color indexed="81"/>
            <rFont val="Tahoma"/>
            <family val="2"/>
          </rPr>
          <t>Difficulty score</t>
        </r>
        <r>
          <rPr>
            <sz val="9"/>
            <color indexed="81"/>
            <rFont val="Tahoma"/>
            <family val="2"/>
          </rPr>
          <t xml:space="preserve">
Input a score from 0 to 10 for each credit level that reflects how costly or difficult it is to achieve, with 10 being the hardest or most costly.</t>
        </r>
      </text>
    </comment>
    <comment ref="Q1" authorId="0" shapeId="0" xr:uid="{00000000-0006-0000-0800-000004000000}">
      <text>
        <r>
          <rPr>
            <b/>
            <sz val="9"/>
            <color indexed="81"/>
            <rFont val="Tahoma"/>
            <family val="2"/>
          </rPr>
          <t>Predicted Level</t>
        </r>
        <r>
          <rPr>
            <sz val="9"/>
            <color indexed="81"/>
            <rFont val="Tahoma"/>
            <family val="2"/>
          </rPr>
          <t xml:space="preserve">
For each credit, input the level that you predict the project/asset will achieve.</t>
        </r>
      </text>
    </comment>
    <comment ref="R1" authorId="0" shapeId="0" xr:uid="{00000000-0006-0000-0800-000005000000}">
      <text>
        <r>
          <rPr>
            <b/>
            <sz val="9"/>
            <color indexed="81"/>
            <rFont val="Tahoma"/>
            <family val="2"/>
          </rPr>
          <t>Score</t>
        </r>
        <r>
          <rPr>
            <sz val="9"/>
            <color indexed="81"/>
            <rFont val="Tahoma"/>
            <family val="2"/>
          </rPr>
          <t xml:space="preserve">
Calculated as the product of the level you predict and the available points per level for that credit. Note that if the credit is scoped out at the Credits tab, the score will be zero.</t>
        </r>
      </text>
    </comment>
    <comment ref="S1" authorId="0" shapeId="0" xr:uid="{00000000-0006-0000-0800-000006000000}">
      <text>
        <r>
          <rPr>
            <b/>
            <sz val="9"/>
            <color indexed="81"/>
            <rFont val="Tahoma"/>
            <family val="2"/>
          </rPr>
          <t>Notes</t>
        </r>
        <r>
          <rPr>
            <sz val="9"/>
            <color indexed="81"/>
            <rFont val="Tahoma"/>
            <family val="2"/>
          </rPr>
          <t xml:space="preserve">
These notes are for your own records. Try to spread them over several cells.</t>
        </r>
      </text>
    </comment>
    <comment ref="V1" authorId="0" shapeId="0" xr:uid="{00000000-0006-0000-0800-000007000000}">
      <text>
        <r>
          <rPr>
            <b/>
            <sz val="9"/>
            <color indexed="81"/>
            <rFont val="Tahoma"/>
            <family val="2"/>
          </rPr>
          <t>Target credit?</t>
        </r>
        <r>
          <rPr>
            <sz val="9"/>
            <color indexed="81"/>
            <rFont val="Tahoma"/>
            <family val="2"/>
          </rPr>
          <t xml:space="preserve">
1=Yes, 0=No
Choose Yes/1 to indicate your project/asset intends to gain a score for this credit</t>
        </r>
      </text>
    </comment>
    <comment ref="W1" authorId="0" shapeId="0" xr:uid="{00000000-0006-0000-0800-000008000000}">
      <text>
        <r>
          <rPr>
            <b/>
            <sz val="9"/>
            <color indexed="81"/>
            <rFont val="Tahoma"/>
            <family val="2"/>
          </rPr>
          <t>Predicted Level</t>
        </r>
        <r>
          <rPr>
            <sz val="9"/>
            <color indexed="81"/>
            <rFont val="Tahoma"/>
            <family val="2"/>
          </rPr>
          <t xml:space="preserve">
For each credit, input the level that you predict the project/asset will achieve.</t>
        </r>
      </text>
    </comment>
    <comment ref="X1" authorId="0" shapeId="0" xr:uid="{00000000-0006-0000-0800-000009000000}">
      <text>
        <r>
          <rPr>
            <b/>
            <sz val="9"/>
            <color indexed="81"/>
            <rFont val="Tahoma"/>
            <family val="2"/>
          </rPr>
          <t>Score</t>
        </r>
        <r>
          <rPr>
            <sz val="9"/>
            <color indexed="81"/>
            <rFont val="Tahoma"/>
            <family val="2"/>
          </rPr>
          <t xml:space="preserve">
Calculated as the product of the level you predict and the available points per level for that credit. Note that if the credit is scoped out at the Credits tab, the score will be zero.</t>
        </r>
      </text>
    </comment>
    <comment ref="Z1" authorId="0" shapeId="0" xr:uid="{00000000-0006-0000-0800-00000A000000}">
      <text>
        <r>
          <rPr>
            <b/>
            <sz val="9"/>
            <color indexed="81"/>
            <rFont val="Tahoma"/>
            <family val="2"/>
          </rPr>
          <t>Feasibility</t>
        </r>
        <r>
          <rPr>
            <sz val="9"/>
            <color indexed="81"/>
            <rFont val="Tahoma"/>
            <family val="2"/>
          </rPr>
          <t xml:space="preserve">
Select a level that summarises how feasible it is to achieve a given level for each credit.</t>
        </r>
      </text>
    </comment>
    <comment ref="AC1" authorId="0" shapeId="0" xr:uid="{00000000-0006-0000-0800-00000B000000}">
      <text>
        <r>
          <rPr>
            <b/>
            <sz val="9"/>
            <color indexed="81"/>
            <rFont val="Tahoma"/>
            <family val="2"/>
          </rPr>
          <t>Possible</t>
        </r>
        <r>
          <rPr>
            <sz val="9"/>
            <color indexed="81"/>
            <rFont val="Tahoma"/>
            <family val="2"/>
          </rPr>
          <t xml:space="preserve">
1=Yes, 0=No
Use this column to keep track of whether you think a criterion is feasible. 
Remember that all criteria must be satisfied for a level to claim the level has been achieved.</t>
        </r>
      </text>
    </comment>
    <comment ref="AD1" authorId="0" shapeId="0" xr:uid="{00000000-0006-0000-0800-00000C000000}">
      <text>
        <r>
          <rPr>
            <b/>
            <sz val="9"/>
            <color indexed="81"/>
            <rFont val="Tahoma"/>
            <family val="2"/>
          </rPr>
          <t>Difficulty score</t>
        </r>
        <r>
          <rPr>
            <sz val="9"/>
            <color indexed="81"/>
            <rFont val="Tahoma"/>
            <family val="2"/>
          </rPr>
          <t xml:space="preserve">
Input a score from 0 to 10 for each credit level that reflects how costly or difficult it is to achieve, with 10 being the hardest or most costly.</t>
        </r>
      </text>
    </comment>
    <comment ref="AF1" authorId="0" shapeId="0" xr:uid="{00000000-0006-0000-0800-00000D000000}">
      <text>
        <r>
          <rPr>
            <b/>
            <sz val="9"/>
            <color indexed="81"/>
            <rFont val="Tahoma"/>
            <family val="2"/>
          </rPr>
          <t>Notes</t>
        </r>
        <r>
          <rPr>
            <sz val="9"/>
            <color indexed="81"/>
            <rFont val="Tahoma"/>
            <family val="2"/>
          </rPr>
          <t xml:space="preserve">
These notes are for your own records. Try to spread them over several cells.</t>
        </r>
      </text>
    </comment>
    <comment ref="AG1" authorId="0" shapeId="0" xr:uid="{00000000-0006-0000-0800-00000E000000}">
      <text>
        <r>
          <rPr>
            <b/>
            <sz val="9"/>
            <color indexed="81"/>
            <rFont val="Tahoma"/>
            <family val="2"/>
          </rPr>
          <t>Notes</t>
        </r>
        <r>
          <rPr>
            <sz val="9"/>
            <color indexed="81"/>
            <rFont val="Tahoma"/>
            <family val="2"/>
          </rPr>
          <t xml:space="preserve">
These notes are for your own records. Try to spread them over several cells.</t>
        </r>
      </text>
    </comment>
    <comment ref="AI1" authorId="0" shapeId="0" xr:uid="{00000000-0006-0000-0800-00000F000000}">
      <text>
        <r>
          <rPr>
            <b/>
            <sz val="9"/>
            <color indexed="81"/>
            <rFont val="Tahoma"/>
            <family val="2"/>
          </rPr>
          <t>Predicted Level</t>
        </r>
        <r>
          <rPr>
            <sz val="9"/>
            <color indexed="81"/>
            <rFont val="Tahoma"/>
            <family val="2"/>
          </rPr>
          <t xml:space="preserve">
For each credit, input the level that you predict the project/asset will achieve.</t>
        </r>
      </text>
    </comment>
    <comment ref="AJ1" authorId="0" shapeId="0" xr:uid="{00000000-0006-0000-0800-000010000000}">
      <text>
        <r>
          <rPr>
            <b/>
            <sz val="9"/>
            <color indexed="81"/>
            <rFont val="Tahoma"/>
            <family val="2"/>
          </rPr>
          <t>Score</t>
        </r>
        <r>
          <rPr>
            <sz val="9"/>
            <color indexed="81"/>
            <rFont val="Tahoma"/>
            <family val="2"/>
          </rPr>
          <t xml:space="preserve">
Calculated as the product of the level you predict and the available points per level for that credit. Note that if the credit is scoped out at the Credits tab, the score will be zero.</t>
        </r>
      </text>
    </comment>
    <comment ref="AO1" authorId="0" shapeId="0" xr:uid="{00000000-0006-0000-0800-000011000000}">
      <text>
        <r>
          <rPr>
            <b/>
            <sz val="9"/>
            <color indexed="81"/>
            <rFont val="Tahoma"/>
            <family val="2"/>
          </rPr>
          <t>Notes</t>
        </r>
        <r>
          <rPr>
            <sz val="9"/>
            <color indexed="81"/>
            <rFont val="Tahoma"/>
            <family val="2"/>
          </rPr>
          <t xml:space="preserve">
These notes are for your own records. Try to spread them over several cells.</t>
        </r>
      </text>
    </comment>
    <comment ref="AQ1" authorId="0" shapeId="0" xr:uid="{00000000-0006-0000-0800-000012000000}">
      <text>
        <r>
          <rPr>
            <b/>
            <sz val="9"/>
            <color indexed="81"/>
            <rFont val="Tahoma"/>
            <family val="2"/>
          </rPr>
          <t>Notes</t>
        </r>
        <r>
          <rPr>
            <sz val="9"/>
            <color indexed="81"/>
            <rFont val="Tahoma"/>
            <family val="2"/>
          </rPr>
          <t xml:space="preserve">
These notes are for your own records. Try to spread them over several cells.</t>
        </r>
      </text>
    </comment>
    <comment ref="AR1" authorId="0" shapeId="0" xr:uid="{00000000-0006-0000-0800-000013000000}">
      <text>
        <r>
          <rPr>
            <b/>
            <sz val="9"/>
            <color indexed="81"/>
            <rFont val="Tahoma"/>
            <family val="2"/>
          </rPr>
          <t>Notes</t>
        </r>
        <r>
          <rPr>
            <sz val="9"/>
            <color indexed="81"/>
            <rFont val="Tahoma"/>
            <family val="2"/>
          </rPr>
          <t xml:space="preserve">
These notes are for your own records. Try to spread them over several cells.</t>
        </r>
      </text>
    </comment>
    <comment ref="AS1" authorId="0" shapeId="0" xr:uid="{00000000-0006-0000-0800-000014000000}">
      <text>
        <r>
          <rPr>
            <b/>
            <sz val="9"/>
            <color indexed="81"/>
            <rFont val="Tahoma"/>
            <family val="2"/>
          </rPr>
          <t>Predicted Level</t>
        </r>
        <r>
          <rPr>
            <sz val="9"/>
            <color indexed="81"/>
            <rFont val="Tahoma"/>
            <family val="2"/>
          </rPr>
          <t xml:space="preserve">
For each credit, input the level that you predict the project/asset will achieve.</t>
        </r>
      </text>
    </comment>
    <comment ref="AT1" authorId="0" shapeId="0" xr:uid="{00000000-0006-0000-0800-000015000000}">
      <text>
        <r>
          <rPr>
            <b/>
            <sz val="9"/>
            <color indexed="81"/>
            <rFont val="Tahoma"/>
            <family val="2"/>
          </rPr>
          <t>Notes</t>
        </r>
        <r>
          <rPr>
            <sz val="9"/>
            <color indexed="81"/>
            <rFont val="Tahoma"/>
            <family val="2"/>
          </rPr>
          <t xml:space="preserve">
These notes are for your own records. Try to spread them over several cells.</t>
        </r>
      </text>
    </comment>
    <comment ref="AU1" authorId="0" shapeId="0" xr:uid="{00000000-0006-0000-0800-000016000000}">
      <text>
        <r>
          <rPr>
            <b/>
            <sz val="9"/>
            <color indexed="81"/>
            <rFont val="Tahoma"/>
            <family val="2"/>
          </rPr>
          <t>Predicted Level</t>
        </r>
        <r>
          <rPr>
            <sz val="9"/>
            <color indexed="81"/>
            <rFont val="Tahoma"/>
            <family val="2"/>
          </rPr>
          <t xml:space="preserve">
For each credit, input the level that you predict the project/asset will achieve.</t>
        </r>
      </text>
    </comment>
    <comment ref="AV1" authorId="0" shapeId="0" xr:uid="{00000000-0006-0000-0800-000017000000}">
      <text>
        <r>
          <rPr>
            <b/>
            <sz val="9"/>
            <color indexed="81"/>
            <rFont val="Tahoma"/>
            <family val="2"/>
          </rPr>
          <t>Notes</t>
        </r>
        <r>
          <rPr>
            <sz val="9"/>
            <color indexed="81"/>
            <rFont val="Tahoma"/>
            <family val="2"/>
          </rPr>
          <t xml:space="preserve">
These notes are for your own records. Try to spread them over several cells.</t>
        </r>
      </text>
    </comment>
    <comment ref="AW1" authorId="0" shapeId="0" xr:uid="{00000000-0006-0000-0800-000018000000}">
      <text>
        <r>
          <rPr>
            <b/>
            <sz val="9"/>
            <color indexed="81"/>
            <rFont val="Tahoma"/>
            <family val="2"/>
          </rPr>
          <t>Predicted Level</t>
        </r>
        <r>
          <rPr>
            <sz val="9"/>
            <color indexed="81"/>
            <rFont val="Tahoma"/>
            <family val="2"/>
          </rPr>
          <t xml:space="preserve">
For each credit, input the level that you predict the project/asset will achieve.</t>
        </r>
      </text>
    </comment>
    <comment ref="AZ1" authorId="0" shapeId="0" xr:uid="{00000000-0006-0000-0800-000019000000}">
      <text>
        <r>
          <rPr>
            <b/>
            <sz val="9"/>
            <color indexed="81"/>
            <rFont val="Tahoma"/>
            <family val="2"/>
          </rPr>
          <t>Predicted Level</t>
        </r>
        <r>
          <rPr>
            <sz val="9"/>
            <color indexed="81"/>
            <rFont val="Tahoma"/>
            <family val="2"/>
          </rPr>
          <t xml:space="preserve">
For each credit, input the level that you predict the project/asset will achieve.</t>
        </r>
      </text>
    </comment>
    <comment ref="BA1" authorId="0" shapeId="0" xr:uid="{00000000-0006-0000-0800-00001A000000}">
      <text>
        <r>
          <rPr>
            <b/>
            <sz val="9"/>
            <color indexed="81"/>
            <rFont val="Tahoma"/>
            <family val="2"/>
          </rPr>
          <t>Score</t>
        </r>
        <r>
          <rPr>
            <sz val="9"/>
            <color indexed="81"/>
            <rFont val="Tahoma"/>
            <family val="2"/>
          </rPr>
          <t xml:space="preserve">
Calculated as the product of the level you predict and the available points per level for that credit. Note that if the credit is scoped out at the Credits tab, the score will be zero.</t>
        </r>
      </text>
    </comment>
    <comment ref="BE1" authorId="0" shapeId="0" xr:uid="{00000000-0006-0000-0800-00001B000000}">
      <text>
        <r>
          <rPr>
            <b/>
            <sz val="9"/>
            <color indexed="81"/>
            <rFont val="Tahoma"/>
            <family val="2"/>
          </rPr>
          <t>Notes</t>
        </r>
        <r>
          <rPr>
            <sz val="9"/>
            <color indexed="81"/>
            <rFont val="Tahoma"/>
            <family val="2"/>
          </rPr>
          <t xml:space="preserve">
These notes are for your own records. Try to spread them over several cells.</t>
        </r>
      </text>
    </comment>
    <comment ref="BG1" authorId="0" shapeId="0" xr:uid="{00000000-0006-0000-0800-00001C000000}">
      <text>
        <r>
          <rPr>
            <b/>
            <sz val="9"/>
            <color indexed="81"/>
            <rFont val="Tahoma"/>
            <family val="2"/>
          </rPr>
          <t>Notes</t>
        </r>
        <r>
          <rPr>
            <sz val="9"/>
            <color indexed="81"/>
            <rFont val="Tahoma"/>
            <family val="2"/>
          </rPr>
          <t xml:space="preserve">
These notes are for your own records. Try to spread them over several cells.</t>
        </r>
      </text>
    </comment>
    <comment ref="BI1" authorId="0" shapeId="0" xr:uid="{00000000-0006-0000-0800-00001D000000}">
      <text>
        <r>
          <rPr>
            <b/>
            <sz val="9"/>
            <color indexed="81"/>
            <rFont val="Tahoma"/>
            <family val="2"/>
          </rPr>
          <t>Notes</t>
        </r>
        <r>
          <rPr>
            <sz val="9"/>
            <color indexed="81"/>
            <rFont val="Tahoma"/>
            <family val="2"/>
          </rPr>
          <t xml:space="preserve">
These notes are for your own records. Try to spread them over several cells.</t>
        </r>
      </text>
    </comment>
    <comment ref="BJ1" authorId="0" shapeId="0" xr:uid="{00000000-0006-0000-0800-00001E000000}">
      <text>
        <r>
          <rPr>
            <b/>
            <sz val="9"/>
            <color indexed="81"/>
            <rFont val="Tahoma"/>
            <family val="2"/>
          </rPr>
          <t>Predicted Level</t>
        </r>
        <r>
          <rPr>
            <sz val="9"/>
            <color indexed="81"/>
            <rFont val="Tahoma"/>
            <family val="2"/>
          </rPr>
          <t xml:space="preserve">
For each credit, input the level that you predict the project/asset will achieve.</t>
        </r>
      </text>
    </comment>
    <comment ref="BK1" authorId="0" shapeId="0" xr:uid="{00000000-0006-0000-0800-00001F000000}">
      <text>
        <r>
          <rPr>
            <b/>
            <sz val="9"/>
            <color indexed="81"/>
            <rFont val="Tahoma"/>
            <family val="2"/>
          </rPr>
          <t>Notes</t>
        </r>
        <r>
          <rPr>
            <sz val="9"/>
            <color indexed="81"/>
            <rFont val="Tahoma"/>
            <family val="2"/>
          </rPr>
          <t xml:space="preserve">
These notes are for your own records. Try to spread them over several cells.</t>
        </r>
      </text>
    </comment>
    <comment ref="BL1" authorId="0" shapeId="0" xr:uid="{00000000-0006-0000-0800-000020000000}">
      <text>
        <r>
          <rPr>
            <b/>
            <sz val="9"/>
            <color indexed="81"/>
            <rFont val="Tahoma"/>
            <family val="2"/>
          </rPr>
          <t>Predicted Level</t>
        </r>
        <r>
          <rPr>
            <sz val="9"/>
            <color indexed="81"/>
            <rFont val="Tahoma"/>
            <family val="2"/>
          </rPr>
          <t xml:space="preserve">
For each credit, input the level that you predict the project/asset will achieve.</t>
        </r>
      </text>
    </comment>
    <comment ref="BM1" authorId="0" shapeId="0" xr:uid="{00000000-0006-0000-0800-000021000000}">
      <text>
        <r>
          <rPr>
            <b/>
            <sz val="9"/>
            <color indexed="81"/>
            <rFont val="Tahoma"/>
            <family val="2"/>
          </rPr>
          <t>Notes</t>
        </r>
        <r>
          <rPr>
            <sz val="9"/>
            <color indexed="81"/>
            <rFont val="Tahoma"/>
            <family val="2"/>
          </rPr>
          <t xml:space="preserve">
These notes are for your own records. Try to spread them over several cells.</t>
        </r>
      </text>
    </comment>
    <comment ref="BN1" authorId="0" shapeId="0" xr:uid="{00000000-0006-0000-0800-000022000000}">
      <text>
        <r>
          <rPr>
            <b/>
            <sz val="9"/>
            <color indexed="81"/>
            <rFont val="Tahoma"/>
            <family val="2"/>
          </rPr>
          <t>Predicted Level</t>
        </r>
        <r>
          <rPr>
            <sz val="9"/>
            <color indexed="81"/>
            <rFont val="Tahoma"/>
            <family val="2"/>
          </rPr>
          <t xml:space="preserve">
For each credit, input the level that you predict the project/asset will achieve.</t>
        </r>
      </text>
    </comment>
    <comment ref="BQ1" authorId="0" shapeId="0" xr:uid="{00000000-0006-0000-0800-000023000000}">
      <text>
        <r>
          <rPr>
            <b/>
            <sz val="9"/>
            <color indexed="81"/>
            <rFont val="Tahoma"/>
            <family val="2"/>
          </rPr>
          <t>Predicted Level</t>
        </r>
        <r>
          <rPr>
            <sz val="9"/>
            <color indexed="81"/>
            <rFont val="Tahoma"/>
            <family val="2"/>
          </rPr>
          <t xml:space="preserve">
For each credit, input the level that you predict the project/asset will achieve.</t>
        </r>
      </text>
    </comment>
    <comment ref="BR1" authorId="0" shapeId="0" xr:uid="{00000000-0006-0000-0800-000024000000}">
      <text>
        <r>
          <rPr>
            <b/>
            <sz val="9"/>
            <color indexed="81"/>
            <rFont val="Tahoma"/>
            <family val="2"/>
          </rPr>
          <t>Score</t>
        </r>
        <r>
          <rPr>
            <sz val="9"/>
            <color indexed="81"/>
            <rFont val="Tahoma"/>
            <family val="2"/>
          </rPr>
          <t xml:space="preserve">
Calculated as the product of the level you predict and the available points per level for that credit. Note that if the credit is scoped out at the Credits tab, the score will be zero.</t>
        </r>
      </text>
    </comment>
    <comment ref="BV1" authorId="0" shapeId="0" xr:uid="{00000000-0006-0000-0800-000025000000}">
      <text>
        <r>
          <rPr>
            <b/>
            <sz val="9"/>
            <color indexed="81"/>
            <rFont val="Tahoma"/>
            <family val="2"/>
          </rPr>
          <t>Notes</t>
        </r>
        <r>
          <rPr>
            <sz val="9"/>
            <color indexed="81"/>
            <rFont val="Tahoma"/>
            <family val="2"/>
          </rPr>
          <t xml:space="preserve">
These notes are for your own records. Try to spread them over several cells.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tc={19ED02D6-FFFB-4A46-A603-F403883E90D0}</author>
    <author>tc={C6DAFB68-108F-44A5-83B3-5992D1B25049}</author>
    <author>tc={517DCF67-63E4-4D7E-80F3-090BA132E191}</author>
  </authors>
  <commentList>
    <comment ref="G6" authorId="0" shapeId="0" xr:uid="{19ED02D6-FFFB-4A46-A603-F403883E90D0}">
      <text>
        <t>[Threaded comment]
Your version of Excel allows you to read this threaded comment; however, any edits to it will get removed if the file is opened in a newer version of Excel. Learn more: https://go.microsoft.com/fwlink/?linkid=870924
Comment:
    Suggested Targeted Benchmarks</t>
      </text>
    </comment>
    <comment ref="I6" authorId="1" shapeId="0" xr:uid="{C6DAFB68-108F-44A5-83B3-5992D1B25049}">
      <text>
        <t>[Threaded comment]
Your version of Excel allows you to read this threaded comment; however, any edits to it will get removed if the file is opened in a newer version of Excel. Learn more: https://go.microsoft.com/fwlink/?linkid=870924
Comment:
    This column represents Business As Usual</t>
      </text>
    </comment>
    <comment ref="J6" authorId="2" shapeId="0" xr:uid="{517DCF67-63E4-4D7E-80F3-090BA132E191}">
      <text>
        <t>[Threaded comment]
Your version of Excel allows you to read this threaded comment; however, any edits to it will get removed if the file is opened in a newer version of Excel. Learn more: https://go.microsoft.com/fwlink/?linkid=870924
Comment:
    Business As Usual Score</t>
      </text>
    </comment>
  </commentList>
</comments>
</file>

<file path=xl/sharedStrings.xml><?xml version="1.0" encoding="utf-8"?>
<sst xmlns="http://schemas.openxmlformats.org/spreadsheetml/2006/main" count="3979" uniqueCount="1085">
  <si>
    <t>$</t>
  </si>
  <si>
    <t>Man-1</t>
  </si>
  <si>
    <t>Sustainability leadership and commitment</t>
  </si>
  <si>
    <t>Man-2</t>
  </si>
  <si>
    <t>Man-3</t>
  </si>
  <si>
    <t>Risk and opportunity management</t>
  </si>
  <si>
    <t>Man-4</t>
  </si>
  <si>
    <t>Organisational structure, roles and responsibilities</t>
  </si>
  <si>
    <t>Man-5</t>
  </si>
  <si>
    <t>Inspection and auditing</t>
  </si>
  <si>
    <t>Man-6</t>
  </si>
  <si>
    <t>Reporting and review</t>
  </si>
  <si>
    <t>Man-7</t>
  </si>
  <si>
    <t>Knowledge sharing</t>
  </si>
  <si>
    <t>Decision-making</t>
  </si>
  <si>
    <t>There are commitments to mitigating negative environmental, social and economic impacts</t>
  </si>
  <si>
    <t>These commitments are embedded into sustainability objectives and/or targets</t>
  </si>
  <si>
    <t>The requirements for Level 1 are achieved</t>
  </si>
  <si>
    <t>The requirements for Level 2 are achieved</t>
  </si>
  <si>
    <t>The sustainability commitments are publicly stated</t>
  </si>
  <si>
    <t>Environmental, social and economic risks are assessed</t>
  </si>
  <si>
    <t>The risk assessment is updated at least annually</t>
  </si>
  <si>
    <t>Environmental, social and economic opportunities are also assessed</t>
  </si>
  <si>
    <t>An independent sustainability professional is engaged to monitor and review sustainability performance</t>
  </si>
  <si>
    <t>Sustainability performance is reported at least annually to senior management</t>
  </si>
  <si>
    <t>The sustainability report includes sustainability objectives and/or targets and identifies areas for improvement</t>
  </si>
  <si>
    <t>Sustainability performance is reviewed formally at least annually by senior management</t>
  </si>
  <si>
    <t>Sustainability performance is reported at least quarterly to senior management</t>
  </si>
  <si>
    <t>Sustainability performance is reported annually publicly</t>
  </si>
  <si>
    <t>And evaluating options based on the forecast useful life of infrastructure asset</t>
  </si>
  <si>
    <t>And evaluating options by considering environmental, social and economic aspects through the use of multi-criteria analysis or other scored means;</t>
  </si>
  <si>
    <t>And evaluating options by considering environmental, social and economic aspects through incorporating their value into cost-benefit analysis or other quantified means;</t>
  </si>
  <si>
    <t>And evaluating options based on the forecast useful life of infrastructure asset and using social rates of return for discounting</t>
  </si>
  <si>
    <t>Pro-1</t>
  </si>
  <si>
    <t>Commitment to sustainable procurement</t>
  </si>
  <si>
    <t>Pro-2</t>
  </si>
  <si>
    <t>Identification of suppliers</t>
  </si>
  <si>
    <t>Pro-3</t>
  </si>
  <si>
    <t>Supplier evaluation and contract award</t>
  </si>
  <si>
    <t>Pro-4</t>
  </si>
  <si>
    <t>Managing supplier performance</t>
  </si>
  <si>
    <t>There is a commitment to require environmental aspects to be considered in the procurement process</t>
  </si>
  <si>
    <t>Requirements of Level 2 are achieved</t>
  </si>
  <si>
    <t>The sustainable procurement commitments are publicly stated</t>
  </si>
  <si>
    <t>Sustainable procurement commitments are embedded into sustainability objectives and/or targets</t>
  </si>
  <si>
    <t>Potential suppliers requested to provide details of their environmental policy and its implementation</t>
  </si>
  <si>
    <t>Potential suppliers requested to provide details of their sustainability policy and its implementation</t>
  </si>
  <si>
    <t>Requirements for Level 2 are achieved</t>
  </si>
  <si>
    <t>Supplier evaluation considers sustainability aspects through use of multi-criteria analysis or other scored means.</t>
  </si>
  <si>
    <t>Supplier contracts incorporate sustainability objectives and/or targets</t>
  </si>
  <si>
    <t>Requirements for Level 1 are achieved</t>
  </si>
  <si>
    <t>Poor sustainability performance or non-compliance is actively managed</t>
  </si>
  <si>
    <t>Contract managers work with suppliers to identify any emerging or new sustainability opportunities</t>
  </si>
  <si>
    <t>Points per level</t>
  </si>
  <si>
    <t>Score possible</t>
  </si>
  <si>
    <t>Feasibility</t>
  </si>
  <si>
    <t>Criteria</t>
  </si>
  <si>
    <t>Credit</t>
  </si>
  <si>
    <t>Water</t>
  </si>
  <si>
    <t>Materials</t>
  </si>
  <si>
    <t>Innovation</t>
  </si>
  <si>
    <t>Cli-1</t>
  </si>
  <si>
    <t>Climate change risk assessment</t>
  </si>
  <si>
    <t>Cli-2</t>
  </si>
  <si>
    <t xml:space="preserve">Adaptation options </t>
  </si>
  <si>
    <t>Ene-1</t>
  </si>
  <si>
    <t>Energy and carbon monitoring and reduction</t>
  </si>
  <si>
    <t>Ene-2</t>
  </si>
  <si>
    <t>Wat-1</t>
  </si>
  <si>
    <t>Water use monitoring and reduction</t>
  </si>
  <si>
    <t>Wat-2</t>
  </si>
  <si>
    <t>Replace potable water</t>
  </si>
  <si>
    <t>Mat-1</t>
  </si>
  <si>
    <t>Materials footprint measurement and reduction</t>
  </si>
  <si>
    <t>Mat-2</t>
  </si>
  <si>
    <t>Environmentally labelled products and supply chains</t>
  </si>
  <si>
    <t>Dis-1</t>
  </si>
  <si>
    <t>Receiving water quality</t>
  </si>
  <si>
    <t>Dis-2</t>
  </si>
  <si>
    <t>Noise</t>
  </si>
  <si>
    <t>Dis-3</t>
  </si>
  <si>
    <t>Vibration</t>
  </si>
  <si>
    <t>Dis-4</t>
  </si>
  <si>
    <t>Air quality</t>
  </si>
  <si>
    <t>Dis-5</t>
  </si>
  <si>
    <t>Light pollution</t>
  </si>
  <si>
    <t>Lan-1</t>
  </si>
  <si>
    <t>Previous land use</t>
  </si>
  <si>
    <t>Lan-2</t>
  </si>
  <si>
    <t>Conservation of on site resources</t>
  </si>
  <si>
    <t>Lan-3</t>
  </si>
  <si>
    <t>Contamination and remediation</t>
  </si>
  <si>
    <t>Lan-4</t>
  </si>
  <si>
    <t>Flooding design</t>
  </si>
  <si>
    <t>Was-1</t>
  </si>
  <si>
    <t>Waste management</t>
  </si>
  <si>
    <t>Was-2</t>
  </si>
  <si>
    <t>Diversion from landfill</t>
  </si>
  <si>
    <t>Was-3</t>
  </si>
  <si>
    <t>Deconstruction/ Disassembly/ Adaptability</t>
  </si>
  <si>
    <t>Eco-1</t>
  </si>
  <si>
    <t>Eco-2</t>
  </si>
  <si>
    <t>Ecological value</t>
  </si>
  <si>
    <t>Habitat connectivity</t>
  </si>
  <si>
    <t>Hea-1</t>
  </si>
  <si>
    <t>Community health and well-being</t>
  </si>
  <si>
    <t>Hea-2</t>
  </si>
  <si>
    <t>Crime prevention</t>
  </si>
  <si>
    <t>Her-1</t>
  </si>
  <si>
    <t>Heritage assessment and management</t>
  </si>
  <si>
    <t>Her-2</t>
  </si>
  <si>
    <t>Monitoring and management of heritage</t>
  </si>
  <si>
    <t>Sta-1</t>
  </si>
  <si>
    <t>Stakeholder engagement strategy</t>
  </si>
  <si>
    <t>Sta-2</t>
  </si>
  <si>
    <t>Level of engagement</t>
  </si>
  <si>
    <t>Sta-3</t>
  </si>
  <si>
    <t>Effective communication</t>
  </si>
  <si>
    <t>Sta-4</t>
  </si>
  <si>
    <t>Addressing community concerns</t>
  </si>
  <si>
    <t>Urb-1</t>
  </si>
  <si>
    <t>Urb-2</t>
  </si>
  <si>
    <t>Urban design</t>
  </si>
  <si>
    <t>Implementation</t>
  </si>
  <si>
    <t>Inn-1</t>
  </si>
  <si>
    <t>Management systems</t>
  </si>
  <si>
    <t>Energy and carbon</t>
  </si>
  <si>
    <t>Category</t>
  </si>
  <si>
    <t>Credit title</t>
  </si>
  <si>
    <t>Costs</t>
  </si>
  <si>
    <t>Savings/Benefits</t>
  </si>
  <si>
    <t>Description</t>
  </si>
  <si>
    <t>ISCA rating fees</t>
  </si>
  <si>
    <t>Assessment costs:</t>
  </si>
  <si>
    <t>hrs</t>
  </si>
  <si>
    <t>$/hr</t>
  </si>
  <si>
    <t>Assessor time</t>
  </si>
  <si>
    <t>Others time</t>
  </si>
  <si>
    <t>Other costs</t>
  </si>
  <si>
    <t xml:space="preserve">Water </t>
  </si>
  <si>
    <t xml:space="preserve">Ecology </t>
  </si>
  <si>
    <t xml:space="preserve">Community </t>
  </si>
  <si>
    <t xml:space="preserve">Social licence / reputation </t>
  </si>
  <si>
    <t xml:space="preserve">Innovation </t>
  </si>
  <si>
    <t xml:space="preserve">Tendering </t>
  </si>
  <si>
    <t xml:space="preserve">Risk management </t>
  </si>
  <si>
    <t>Marketing/Communications</t>
  </si>
  <si>
    <t>Corporate Branding &amp; Profile</t>
  </si>
  <si>
    <t>Capacity Building</t>
  </si>
  <si>
    <t>TOTAL</t>
  </si>
  <si>
    <t>Cost-Benefit Analysis:</t>
  </si>
  <si>
    <t>Cost-Benefit Summary:</t>
  </si>
  <si>
    <t>Default</t>
  </si>
  <si>
    <t>Scoring adjustment status</t>
  </si>
  <si>
    <t>Total including Innovation</t>
  </si>
  <si>
    <t>Number of levels</t>
  </si>
  <si>
    <t>Success is encouraged and rewarded</t>
  </si>
  <si>
    <t>A readily available climate change projection is identified and adopted for the asset region over the forecast useful life of the asset</t>
  </si>
  <si>
    <t>Direct climate change risks to the asset over the forecast useful life are identified and assessed</t>
  </si>
  <si>
    <t>The requirements of Level 1 are achieved</t>
  </si>
  <si>
    <t>A number of readily available climate change projections are identified and adopted for the asset region over the forecast useful life of the asset</t>
  </si>
  <si>
    <t>The climate change risk assessment also considered indirect climate change risks to the asset</t>
  </si>
  <si>
    <t>A multi-disciplinary team participated in identifying climate change risks and issues</t>
  </si>
  <si>
    <t>The requirements of Level 2 are achieved</t>
  </si>
  <si>
    <t>Modelling is undertaken to characterise the likely impacts of the projected climate change for all High and Extreme priority climate change risks</t>
  </si>
  <si>
    <t>A comprehensive set of affected external stakeholders participated in identifying climate change risks and issues</t>
  </si>
  <si>
    <t>Postcode:</t>
  </si>
  <si>
    <t>Designer:</t>
  </si>
  <si>
    <t>Operator:</t>
  </si>
  <si>
    <t>Other key consultants:</t>
  </si>
  <si>
    <t>Project start date:</t>
  </si>
  <si>
    <t>Design completion date:</t>
  </si>
  <si>
    <t>Construction practical completion date:</t>
  </si>
  <si>
    <t>Total delivery cost (design and construction):</t>
  </si>
  <si>
    <t>s</t>
  </si>
  <si>
    <t>Infrastructure type</t>
  </si>
  <si>
    <t>Airport</t>
  </si>
  <si>
    <t>Other</t>
  </si>
  <si>
    <t>Countries</t>
  </si>
  <si>
    <t>Australia</t>
  </si>
  <si>
    <t>New Zealand</t>
  </si>
  <si>
    <t>Item</t>
  </si>
  <si>
    <t>Monitoring and modelling of energy use and GHG emissions, and actions taken to reduce them is undertaken, covering at least Scope 1, Scope 2 and land clearing across the infrastructure lifecycle</t>
  </si>
  <si>
    <t>Opportunities for use of renewable energy are fully investigated</t>
  </si>
  <si>
    <t>Monitoring and modelling of water use, is undertaken</t>
  </si>
  <si>
    <t>Monitoring and modelling of materials lifecycle impacts is undertaken using the Materials Calculator (or other suitable Lifecycle Assessment technique) across the infrastructure lifecycle</t>
  </si>
  <si>
    <t>Monitoring of water discharges and receiving waters is undertaken at appropriate intervals and at times of discharge during construction and operation</t>
  </si>
  <si>
    <t>The infrastructure does not increase peak stormwater flows for rainfall events of up to a 1.5 year ARI event discharge</t>
  </si>
  <si>
    <t>Opportunities to improve local receiving water quality and/or provide environmental flows have been identified and implemented</t>
  </si>
  <si>
    <t>Measures to mitigate noise during construction and operation have been identified and implemented</t>
  </si>
  <si>
    <t>Monitoring of noise is undertaken at appropriate intervals and in response to complaints during construction and operation</t>
  </si>
  <si>
    <t>Measures to mitigate vibration during construction and operation have been identified and implemented</t>
  </si>
  <si>
    <t>Monitoring of vibration is undertaken at appropriate intervals and in response to complaints during construction and operation</t>
  </si>
  <si>
    <t>No physical damage has been caused to any buildings or structures by vibration caused by construction or operation</t>
  </si>
  <si>
    <t>Measures to minimise adverse impacts to local air quality during construction and operation have been identified and implemented</t>
  </si>
  <si>
    <t>Monitoring of air emissions and/or air quality is undertaken at appropriate intervals and in response to complaints during construction and operation</t>
  </si>
  <si>
    <t>Monitoring and modelling demonstrates no recurring or major exceedences of air emission or air quality goals</t>
  </si>
  <si>
    <t>Monitoring and modelling demonstrates no exceedences of air emission or air quality goals</t>
  </si>
  <si>
    <t>Opportunities to improve topsoil productivity of previously disturbed areas have been identified and incorporated into the project</t>
  </si>
  <si>
    <t>Site assessment follows the recommended approach in Schedule A 'Recommended general process for assessment of site contamination' of National Environment Protection (Assessment of Site Contamination) Measure 1999</t>
  </si>
  <si>
    <t>Remediation options are identified and selected using a sustainability hierarchy</t>
  </si>
  <si>
    <t>The effectiveness and durability of the remedial solution, and maintenance and monitoring, have been considered over the lifetime of the infrastructure and beyond</t>
  </si>
  <si>
    <t>The run-off, flood risk, and potential increased flood risk elsewhere as a result of the project have all been assessed over their expected working life, in line with the requirements of 'Flood plain management in Australia: best practice principles and guidelines' and appropriate flood resilience measures have been included in the design so that there is no increase in flood risk</t>
  </si>
  <si>
    <t>The run-off, flood risk, and potential increased flood risk elsewhere as a result of the project have all been assessed over their expected working life, in line with the requirements of 'Flood plain management in Australia: best practice principles and guidelines' and appropriate flood resilience measures have been included in the design so that there is a significant decrease in flood risk</t>
  </si>
  <si>
    <t>Predictions for waste quantities and types have been developed for construction and operation</t>
  </si>
  <si>
    <t>Waste handling and disposal/recycling all the way to final destination has been audited at appropriate intervals</t>
  </si>
  <si>
    <t>All of the following targets for landfill diversion have been achieved or bettered:
70 to &lt;80% by volume of spoil</t>
  </si>
  <si>
    <t>25 to &lt;50% by volume of inert and non-hazardous waste</t>
  </si>
  <si>
    <t xml:space="preserve">
25 to &lt;40% by volume of office waste</t>
  </si>
  <si>
    <t xml:space="preserve">50 to 90% by volume of inert and non-hazardous waste </t>
  </si>
  <si>
    <t>40 to 60% by volume of office waste</t>
  </si>
  <si>
    <t>&gt;90% by volume of inert and non-hazardous waste</t>
  </si>
  <si>
    <t>&gt;60% by volume of office waste material</t>
  </si>
  <si>
    <t>A deconstruction plan is developed based on good practice</t>
  </si>
  <si>
    <t>The deconstruction plan is reviewed and updated. Reviews should consider changes to technology and infrastructure planning</t>
  </si>
  <si>
    <t>The requirements for level 1 are achieved</t>
  </si>
  <si>
    <t>The likelihood of crime has been reduced through implementing appropriate CPTED guidelines in design, construction and operation</t>
  </si>
  <si>
    <t>All tunnels or underpasses have end-to-end visibility</t>
  </si>
  <si>
    <t>Temporary construction diversions and lighting are designed to meet CPTED guidance</t>
  </si>
  <si>
    <t>Measures to minimise adverse impacts to heritage during construction and operation have been identified and implemented</t>
  </si>
  <si>
    <t>Heritage values beyond those listed in government registers have been identified, considered and addressed</t>
  </si>
  <si>
    <t>Monitoring of heritage is undertaken at appropriate intervals during construction and operation</t>
  </si>
  <si>
    <t>A comprehensive stakeholder engagement strategy is developed</t>
  </si>
  <si>
    <t>The strategy is implemented and formal monitoring, evaluation and corrective action is undertaken</t>
  </si>
  <si>
    <t>The community is informed of the draft strategy and provided an opportunity to give feedback. Community feedback is documented and used to guide completion of the final strategy</t>
  </si>
  <si>
    <t>Negotiable issues are identified and the level of participation on these issues is at least 'consult' or higher on the IAP2 spectrum</t>
  </si>
  <si>
    <t>Stakeholders are informed about non-negotiable issues</t>
  </si>
  <si>
    <t>Negotiable issues are identified and the level of participation on these issues is at least 'involve' or higher on the IAP2 spectrum</t>
  </si>
  <si>
    <t>Negotiable issues are identified and the level of participation on these issues is at least 'collaborate' or higher on the IAP2 spectrum</t>
  </si>
  <si>
    <t>The urban and landscape design plan has been internally reviewed</t>
  </si>
  <si>
    <t>The urban and landscape design plan has been independently reviewed</t>
  </si>
  <si>
    <t>Urban and landscape designs are constructed and ongoing management is incorporated into urban design and landscape management plans</t>
  </si>
  <si>
    <t>Achievable - difficult</t>
  </si>
  <si>
    <t>Achievable - extra effort</t>
  </si>
  <si>
    <t>Unachievable</t>
  </si>
  <si>
    <t>Business as usual</t>
  </si>
  <si>
    <t>Not determined</t>
  </si>
  <si>
    <t xml:space="preserve">  Feasibility</t>
  </si>
  <si>
    <t xml:space="preserve">  Difficulty score</t>
  </si>
  <si>
    <t xml:space="preserve">  Score</t>
  </si>
  <si>
    <t>For significant issues, decision making is characterised by:
Considering options including business as usual, non-asset, technical limits and an option that specifically aim to address sustainability aspects;</t>
  </si>
  <si>
    <t>Code</t>
  </si>
  <si>
    <t xml:space="preserve">  Possible?</t>
  </si>
  <si>
    <t xml:space="preserve">  Status</t>
  </si>
  <si>
    <t xml:space="preserve">  % Complete</t>
  </si>
  <si>
    <t xml:space="preserve">  Target credit?</t>
  </si>
  <si>
    <t>Progress status</t>
  </si>
  <si>
    <t>Discontinued</t>
  </si>
  <si>
    <t>On hold</t>
  </si>
  <si>
    <t>Behind schedule</t>
  </si>
  <si>
    <t>On track</t>
  </si>
  <si>
    <t>Ahead of schedule</t>
  </si>
  <si>
    <t>Completed</t>
  </si>
  <si>
    <t>Owner (name/team)</t>
  </si>
  <si>
    <t xml:space="preserve">  </t>
  </si>
  <si>
    <t>&lt; Select &gt;</t>
  </si>
  <si>
    <t xml:space="preserve">  Level assessed</t>
  </si>
  <si>
    <t xml:space="preserve">  Score assessed</t>
  </si>
  <si>
    <t>Rulings used</t>
  </si>
  <si>
    <t>Notes on evidence</t>
  </si>
  <si>
    <t xml:space="preserve">  Evidence</t>
  </si>
  <si>
    <t>Case manager
 comments</t>
  </si>
  <si>
    <t>Verifier 1
 comments</t>
  </si>
  <si>
    <t xml:space="preserve">  Level verified</t>
  </si>
  <si>
    <t>Verifier 2
 comments</t>
  </si>
  <si>
    <t>Verification meeting</t>
  </si>
  <si>
    <t xml:space="preserve">  Score verified</t>
  </si>
  <si>
    <t xml:space="preserve"> Title</t>
  </si>
  <si>
    <t xml:space="preserve"> Level</t>
  </si>
  <si>
    <t xml:space="preserve"> Index</t>
  </si>
  <si>
    <t>As Built</t>
  </si>
  <si>
    <t>Ref</t>
  </si>
  <si>
    <t>Level 1</t>
  </si>
  <si>
    <t>Level 2</t>
  </si>
  <si>
    <t>Level 3</t>
  </si>
  <si>
    <t>After treatment there are no extreme priority residual climate change risks</t>
  </si>
  <si>
    <t>The optimal scale and timing of options is addressed (which may be triggered by when a specific climate threshold is likely to be achieved)</t>
  </si>
  <si>
    <t>After treatment there are no high priority residual climate change risks</t>
  </si>
  <si>
    <t>Pts per level</t>
  </si>
  <si>
    <t>Feasibility level required as input</t>
  </si>
  <si>
    <t>Feasibility level only 1,2,3,0</t>
  </si>
  <si>
    <t>Green shading means</t>
  </si>
  <si>
    <t>Included in feasibility</t>
  </si>
  <si>
    <t>Feas lvl2</t>
  </si>
  <si>
    <t>Feas lvl3</t>
  </si>
  <si>
    <t>Feas lvl 1</t>
  </si>
  <si>
    <t>BAU</t>
  </si>
  <si>
    <t>Add in hierarchy</t>
  </si>
  <si>
    <t>Extra</t>
  </si>
  <si>
    <t>Difficult</t>
  </si>
  <si>
    <t>Incremental increase</t>
  </si>
  <si>
    <t>Points at feasiblity level</t>
  </si>
  <si>
    <t>Predicted score</t>
  </si>
  <si>
    <t>Predicted level achieved</t>
  </si>
  <si>
    <t>Graph data table</t>
  </si>
  <si>
    <t>Predicted unachieved</t>
  </si>
  <si>
    <t>Innovation bonus</t>
  </si>
  <si>
    <t>Total without innovation</t>
  </si>
  <si>
    <t>Predicted points</t>
  </si>
  <si>
    <t>The sustainability commitments go beyond mitigating negative impacts to restorative actions (ie net positive benefits for society and the environment)</t>
  </si>
  <si>
    <t>Materiality Score</t>
  </si>
  <si>
    <t>Management review incorporates stakeholder participation</t>
  </si>
  <si>
    <t>Sustainability knowledge sharing includes 'lessons learnt’ (that had negative consequences) as well as 'good practices'.</t>
  </si>
  <si>
    <t>There is a commitment to require sustainability aspects to be considered in the procurement process</t>
  </si>
  <si>
    <t>Engagement with potential suppliers is undertaken to explain sustainability requirements and expectations, and to help stimulate innovation in relation to sustainability through the procurement process.</t>
  </si>
  <si>
    <t>Supplier evaluation considers environmenta aspects through use of qualitative criteria</t>
  </si>
  <si>
    <t>Supplier evaluation considers sustainability aspects through use of qualitative criteria.</t>
  </si>
  <si>
    <t>Suppliers have environmental objectives and/or targets</t>
  </si>
  <si>
    <t>Adaptation options to treat all extreme and high priority climate change risks are identified, assessed and appropriate measures implemented</t>
  </si>
  <si>
    <t>Adaptation options to treat 25-50% of all medium priority climate change risks are identified, assessed and appropriate measures implemented</t>
  </si>
  <si>
    <t>Adaptation options to treat at least 50% of all medium priority climate change risks are identified, assessed and appropriate measures implemented</t>
  </si>
  <si>
    <t>One material/product has an ISCA approved environmental label.</t>
  </si>
  <si>
    <t>3-9% of materials/products by value have an ISCA approved environmental label.</t>
  </si>
  <si>
    <t>&gt;9% of materials/products by value have an ISCA approved environmental label.</t>
  </si>
  <si>
    <t>Category Weight</t>
  </si>
  <si>
    <t>Materiality Scoring</t>
  </si>
  <si>
    <t>Materiality Description</t>
  </si>
  <si>
    <t>Nil</t>
  </si>
  <si>
    <t>Low</t>
  </si>
  <si>
    <t>Medium</t>
  </si>
  <si>
    <t>High</t>
  </si>
  <si>
    <t>Very High</t>
  </si>
  <si>
    <t>Measures to minimise adverse impacts to receiving water environmental values during construction and operation have been identified and implemented.</t>
  </si>
  <si>
    <t>Monitoring and modelling of water discharges and receiving waters demonstrates no adverse impact on local receiving water environmental values.</t>
  </si>
  <si>
    <t>Monitoring and modelling demonstrates improvement of local receiving water environmental values</t>
  </si>
  <si>
    <t>For construction, modelling and monitoring demonstrates no recurring or major divergences from the noise management process in ISCA approved noise guidelines</t>
  </si>
  <si>
    <t>For operation, modelling and monitoring and monitoring demonstrates no recurring or major exeedences of noise goals</t>
  </si>
  <si>
    <t>For construction, modelling and monitoring demonstrates no divergence from the noise management process in ISCA approved noise guidelines</t>
  </si>
  <si>
    <t>For operation, modelling and monitoring and monitoring demonstrates no exeedences of noise goals.</t>
  </si>
  <si>
    <t>For construction, modelling and monitoring demonstrates no exceedences of vibration goals for structural damage to buildings and structures.</t>
  </si>
  <si>
    <t>For operation, modelling and monitoring demonstrates no recurring or major exceedences of vibration goals for human comfort criteria</t>
  </si>
  <si>
    <t>For operation, modelling and monitoring demonstrates no exceedences of vibration goals for human comfort criteria</t>
  </si>
  <si>
    <t>Measures to prevent light spill during construction have been identified and implemented</t>
  </si>
  <si>
    <t>The lighting design for operation prevents horizontal light spill through compliance with the numerical limits for obtrusive light in Tables 2.1 and 2.2 of AS4282.</t>
  </si>
  <si>
    <t>The lighting design for operation prevents upward light spill by ensuring that, relative to its particular mounting orientation, 95% (by number) of external public lighting luminaires within the project boundary have an Upward Light Ratio less than 5% (for roads and public spaces this must be less than 3% in accordance with AS1158).</t>
  </si>
  <si>
    <t>Conservation of topsoils and subsoil has been considered</t>
  </si>
  <si>
    <t>Sustainability appraisal of remediation options is undertaken against the sustainability indicators in Table 1 of  'A Framework for Assessing the Sustainability of Soil and Groundwater Remediation'</t>
  </si>
  <si>
    <t>All of the following targets for landfill diversion have been achieved or bettered:
80 to 100% by volume of spoil</t>
  </si>
  <si>
    <t>All of the following targets for landfill diversion have been achieved or bettered:
100% by volume of spoiL</t>
  </si>
  <si>
    <t>There is a low or moderate degree of existing habitat connectivity identified and this is maintained</t>
  </si>
  <si>
    <t>Community heritage values have been identified through consultation and integrated into studies</t>
  </si>
  <si>
    <t>Community and key stakeholders have participated in the heritage studies</t>
  </si>
  <si>
    <t>Heritage has been interpreted to promote local heritage values</t>
  </si>
  <si>
    <t>Opportunities have been identified and implemented to enhance heritage values.</t>
  </si>
  <si>
    <t>Monitoring and modelling demonstrates maintenance of heritage values</t>
  </si>
  <si>
    <t>Monitoring and modelling demonstrates enhancements to heritage values</t>
  </si>
  <si>
    <t>An innovation submission can be awarded up to 10 points as follows:
- Up to 10 initiatives can be submitted.
- Each verified initiative will be awarded one point unless it is an Australian 1st (3 pts), World 1st (5 pts), or indicated otherwise elsewhere.
- Each initiative must meet one or more of the following five criteria: 
1 innovative technology or process
2 market transformation
3 improving on credit benchmarks
4 innovation challenge
5 global sustainability</t>
  </si>
  <si>
    <t>The ecological value of the infrastructure site is maintained</t>
  </si>
  <si>
    <t>Monitoring of community health and wellbeing indicators related to the priority issues is undertaken at appropriate intervals during construction and operation of the asset and demonstrates improvement of relevant indicators.</t>
  </si>
  <si>
    <t>Monitoring of community health and wellbeing indicators related to the priority issues is undertaken at appropriate intervals during construction and operation of the asset.</t>
  </si>
  <si>
    <t>An urban and landscape design plan is developed and implemented that includes the following:
1. Site analysis;
2. Vision and objectives for the infrastructure;
3. Site planning; and
4. Strategies that respond to:
a. the relevant People and Place principles outlined in the Australian Urban Design Protocol (AUDP) or 
b. other ISCA approved guidelines</t>
  </si>
  <si>
    <t>The infrastructure is managed in accordance with the urban and landscape design plan and achieves a high degree of compliance.</t>
  </si>
  <si>
    <t>Internal environmental inspections of site management are undertaken at least weekly during construction</t>
  </si>
  <si>
    <t>Internal sustainability inspections of site management are undertaken at least weekly during construction</t>
  </si>
  <si>
    <t>Environmental audits of the management system are conducted. At least one external review or audit is conducted during design.</t>
  </si>
  <si>
    <t xml:space="preserve">Sustainability audits of the management system are conducted. At least one external review or audit is conducted during design. </t>
  </si>
  <si>
    <t>Monitoring and modelling demonstrates a reduction in GHG emissions compared to a base case footprint.
For every reduction up to 30% for Level 3, fractions of Levels may be achieved on a sliding scale.</t>
  </si>
  <si>
    <t>For every substitution of energy from renewable sources up to 40% for Level 3, fractions of Levels may be achieved on a sliding scale.</t>
  </si>
  <si>
    <t>Monitoring and modelling demonstrates a reduction in water use compared to a base case footprint.
For every reduction up to 20% for Level 3, fractions of Levels may be achieved on a sliding scale.</t>
  </si>
  <si>
    <t>Monitoring and modelling demonstrates that some proportion of total water use is from non-potable sources (substituting for potable).
Fractions of Levels may be achieved on a sliding scale up to 100% for Level 3.</t>
  </si>
  <si>
    <t>Monitoring and modelling demonstrates a reduction in materials lifecycle impacts compared to a base case footprint.
For every reduction up to 30% for Level 3, fractions of Levels may be achieved on a sliding scale.</t>
  </si>
  <si>
    <t>The sustainability objectives and/or targets are reflected in project contracts</t>
  </si>
  <si>
    <t>Road (surface)</t>
  </si>
  <si>
    <t>Road (tunnel)</t>
  </si>
  <si>
    <t>Rail (electric)</t>
  </si>
  <si>
    <t>Rail (diesel)</t>
  </si>
  <si>
    <t>Port</t>
  </si>
  <si>
    <t>Water (wastewater)</t>
  </si>
  <si>
    <t>Water (supply)</t>
  </si>
  <si>
    <t>Communication</t>
  </si>
  <si>
    <t>Energy (transmission and distribution)</t>
  </si>
  <si>
    <t>Energy (renewable)</t>
  </si>
  <si>
    <t>A member(s) of the senior management team has central responsibility for managing sustainability</t>
  </si>
  <si>
    <t>A principal participant in the team is an IS Accredited Professional whose role is to provide sustainability advice</t>
  </si>
  <si>
    <t>During construction at least four sustainability audits are conducted per year where at least one is external.</t>
  </si>
  <si>
    <t>During construction at least four environmental audits are conducted per year where at least one is external.</t>
  </si>
  <si>
    <t>Sustainability knowledge is shared within the project.</t>
  </si>
  <si>
    <t>Sustainability knowledge is shared beyond project boundaries to parent organisations and/or other key stakeholders.</t>
  </si>
  <si>
    <t>Sustainability knowledge is shared from outside the project/asset onto the project.</t>
  </si>
  <si>
    <t>Sustainability knowledge is shared beyond project and key stakeholder boundaries to the wider industry.</t>
  </si>
  <si>
    <t>And evaluating options primarily on the basis of financial aspects but considering environmental, social and economic aspects qualitatively through risk assessment, constraint analysis or other non-scored means</t>
  </si>
  <si>
    <t>For significant issues, decision making is characterised by:
Considering options including business as usual and proven approaches taken in comparable situations</t>
  </si>
  <si>
    <t>Supplier environmental performance is monitored for the duration of contracts, against the objectives and/or targets.</t>
  </si>
  <si>
    <t>Suppliers have sustainability objectives and/or targets.</t>
  </si>
  <si>
    <t>Use of renewable energy</t>
  </si>
  <si>
    <t>0 to &gt;75% of the land used for the project is previously disturbed.
Fractions of Levels may be achieved on a sliding scale up to &gt;75% use of previously disturbed land for Level 3.</t>
  </si>
  <si>
    <t>All subsoil and topsoil impacted by the project is separated and protected from degradation, erosion or mixing with fill or waste</t>
  </si>
  <si>
    <t>95% of all topsoil (by volume) retains its productivity and is beneficially re-used on or nearby to the project</t>
  </si>
  <si>
    <t>Measures to minimise waste during construction and operation have been identified and implemented</t>
  </si>
  <si>
    <t>Monitoring of all wastes is undertaken during construction and operation</t>
  </si>
  <si>
    <t>Waste monitoring and management has been managed, reviewed or audited by a suitably qualified professional</t>
  </si>
  <si>
    <t xml:space="preserve">The ecological value of infrastructure site is enhanced by 0 to 20%.
Fractions of Levels may be achieved on a sliding scale up to 20% for Level 3.
</t>
  </si>
  <si>
    <t>There is a low or moderate degree of existing habitat connectivity identified and this is enhanced
OR
There is a high degree of existing habitat connectivity identified and this is maintained</t>
  </si>
  <si>
    <t>There is a low or moderate degree of existing habitat connectivity identified and this is enhanced (no offsetting)
OR
There is a high degree of existing habitat connectivity identified and this is maintained (no offsetting)</t>
  </si>
  <si>
    <t>Measures to positively contribute to community health and wellbeing for one priority issues have been identified and implemented</t>
  </si>
  <si>
    <t>Measures to positively contribute to community health and wellbeing for two priority issues have been identified and implemented</t>
  </si>
  <si>
    <t>Measures to positively contribute to community health and wellbeing for three priority issues have been identified and implemented.</t>
  </si>
  <si>
    <t>Stakeholders, including the community, have input to the strategy by way of a facilitated workshop(s)
OR
The strategy is independently reviewed.</t>
  </si>
  <si>
    <t>This has been verified by:
- internal management/reviews/audits OR
- community feedback with 65-80% support</t>
  </si>
  <si>
    <t xml:space="preserve">The community has been provided with information that:
- was provided in a timely manner 
- supported community participation
- was meaningful and relevant
- was accessible </t>
  </si>
  <si>
    <t>This has been verified by:
- independent reviews/audits OR
- community feedback with &gt;80% support</t>
  </si>
  <si>
    <t>This has been verified by:
- internal management/reviews/audits
OR
- community feedback with 65-80% support.</t>
  </si>
  <si>
    <t>The community believe their concerns have been considered and addressed</t>
  </si>
  <si>
    <t>This has been verified by:
- independent reviews/audits OR
- community feedback with &gt;80% support.</t>
  </si>
  <si>
    <t>0 to 50% by value of components or pre-fabricated units used can be easily separated on disassembly/ deconstruction into material types suitable for recycling or reuse.
For every increment of deconstructability up to 50% for Level 3, fractions of Levels may be achieved on a sliding scale.</t>
  </si>
  <si>
    <t>Target Level</t>
  </si>
  <si>
    <t>Target Score</t>
  </si>
  <si>
    <t xml:space="preserve">  Target score</t>
  </si>
  <si>
    <t>Score</t>
  </si>
  <si>
    <t>Target</t>
  </si>
  <si>
    <t>Assessed R1</t>
  </si>
  <si>
    <t>Assessed R2</t>
  </si>
  <si>
    <t>Verified R2</t>
  </si>
  <si>
    <t>AR1 Level</t>
  </si>
  <si>
    <t>AR1 Score</t>
  </si>
  <si>
    <t>AR2 Level</t>
  </si>
  <si>
    <t>AR2 Score</t>
  </si>
  <si>
    <t>VR2 Level</t>
  </si>
  <si>
    <t>VR2 Score</t>
  </si>
  <si>
    <t>Level</t>
  </si>
  <si>
    <t>Man</t>
  </si>
  <si>
    <t>Pro</t>
  </si>
  <si>
    <t>Cli</t>
  </si>
  <si>
    <t>Mat</t>
  </si>
  <si>
    <t>Dis</t>
  </si>
  <si>
    <t>Lan</t>
  </si>
  <si>
    <t>Was</t>
  </si>
  <si>
    <t>Eco</t>
  </si>
  <si>
    <t>Hea</t>
  </si>
  <si>
    <t>Her</t>
  </si>
  <si>
    <t>Sta</t>
  </si>
  <si>
    <t>Urb</t>
  </si>
  <si>
    <t>Inn</t>
  </si>
  <si>
    <t>Ene</t>
  </si>
  <si>
    <t>Wat</t>
  </si>
  <si>
    <t xml:space="preserve"> </t>
  </si>
  <si>
    <t>Score Possible</t>
  </si>
  <si>
    <t>Management Systems</t>
  </si>
  <si>
    <t>Sub-total</t>
  </si>
  <si>
    <t>Procurement and Purchasing</t>
  </si>
  <si>
    <t>Climate Change Adaptation</t>
  </si>
  <si>
    <t>Energy and Carbon</t>
  </si>
  <si>
    <t>Discharges to Air, Land &amp; Water</t>
  </si>
  <si>
    <t>Land</t>
  </si>
  <si>
    <t>Waste</t>
  </si>
  <si>
    <t>Ecology</t>
  </si>
  <si>
    <t>Community Health, Well-being and Safety</t>
  </si>
  <si>
    <t>Heritage</t>
  </si>
  <si>
    <t>Stakeholder Participation</t>
  </si>
  <si>
    <t>Urban and Landscape Design</t>
  </si>
  <si>
    <t>Grand-total</t>
  </si>
  <si>
    <t>Rating bands</t>
  </si>
  <si>
    <t>More?</t>
  </si>
  <si>
    <t>Less?</t>
  </si>
  <si>
    <t>Within?</t>
  </si>
  <si>
    <t>Rating</t>
  </si>
  <si>
    <t>Min.</t>
  </si>
  <si>
    <t>Max</t>
  </si>
  <si>
    <t>NOT ELIGIBLE</t>
  </si>
  <si>
    <t>COMMENDED</t>
  </si>
  <si>
    <t>EXCELLENT</t>
  </si>
  <si>
    <t>LEADING</t>
  </si>
  <si>
    <t>Total weighted points achieved:</t>
  </si>
  <si>
    <t>Total weighted points to be confirmed:</t>
  </si>
  <si>
    <t>Minimal standards for AGIC acreditation not met.</t>
  </si>
  <si>
    <t>The AGIC does not endorse any self-assessed rating achieved by the use of AGIC – Public Infrastructure Project/Asset PILOT. The AGIC offers a formal certification process for ratings of Four Stars and above; this service provides for independent third party review of points claimed to ensure all points can be demonstrated to be achieved by the provision of the necessary documentary evidence.  The use of AGIC – Public Infrastructure Project/Asset PILOT without formal certification by the AGIC does not entitle the user or any other party to promote the AGIC rating achieved.</t>
  </si>
  <si>
    <t>Levels Available</t>
  </si>
  <si>
    <t>Cat Score</t>
  </si>
  <si>
    <t>Cat %</t>
  </si>
  <si>
    <t>Points Available</t>
  </si>
  <si>
    <t>Assessed R1 Level</t>
  </si>
  <si>
    <t>Assessed R1 Score</t>
  </si>
  <si>
    <t>Assessed R2 Level</t>
  </si>
  <si>
    <t>Assessed R2 Score</t>
  </si>
  <si>
    <t>Verified R2 Level</t>
  </si>
  <si>
    <t>Verified R2 Score</t>
  </si>
  <si>
    <t>Project:</t>
  </si>
  <si>
    <t>Location:</t>
  </si>
  <si>
    <t>Rating Type:</t>
  </si>
  <si>
    <t>Release date:</t>
  </si>
  <si>
    <t>Original release date:</t>
  </si>
  <si>
    <t>Discharges to Air, Land and Water</t>
  </si>
  <si>
    <t>Authorisation, Acknowledgement and Disclaimer</t>
  </si>
  <si>
    <t>The IS – Infrastructure Sustainability Rating Tool has been developed by the Infrastructure Sustainability Council of Australia (ISCA).  The IS rating tool evaluates sustainability initiatives and potential environmental, social and economic impacts of infrastructure projects and assets.  It is intended for use by stakeholders, including design, construction and operation project team members, as a guide for sustainable design, procurement, construction and operation.  The IS rating tool is subject to further development.</t>
  </si>
  <si>
    <t>The IS rating tool has been developed with the assistance and participation of representatives from many organisations. The views and opinions expressed have been determined by ISCA and its Committees.</t>
  </si>
  <si>
    <t>Together, ISCA, the IS rating tool and all accompanying documentation represent ISCA’s approved standard to improve the sustainability of infrastructure using established and/or advanced industry principles, practices, materials and standards.</t>
  </si>
  <si>
    <t>ISCA authorises you to view and use the IS rating tool for your individual use only.  In exchange for this authorisation, you agree that ISCA retains all copyright and other proprietary notices rights contained in and in relation to the IS rating tool and you agree not to sell, modify, or use for another purpose the IS rating tool or to reproduce, display or distribute the IS rating tool in any way for any public or commercial purpose, including display on a website or in a networked environment.  Unauthorised use of the IS rating tool will violate copyright and other laws, and is prohibited.  All text, graphics, layout and other elements of content contained in the IS rating tool are owned by ISCA and are protected by copyright, trade mark and other laws.</t>
  </si>
  <si>
    <t>ISCA does not accept responsibility, including for negligence, for any inaccuracy within the IS rating tool and makes no warranty, express or implied, including the warranties of merchantability and fitness for a particular purpose, nor assumes any legal liability or responsibility to you or any third party for the accuracy, completeness, or use of, or reliance on, any information contained in the IS rating tool, or for any injury, loss or damage (including, without limitation, equitable relief and economic loss) arising out of or in connection with any such use or reliance.</t>
  </si>
  <si>
    <t>To the maximum extent permitted by law, ISCA does not accept responsibility, including without limitation for negligence, for any inaccuracy within the IS rating tool and makes no warranty, express or implied, including the warranties of merchantability and fitness for a particular purpose, nor assumes any legal liability or responsibility to you or any third party for the accuracy, completeness, or use of, or reliance on, any information contained in the IS rating tool, or for any injury, loss or damage (including, without limitation, equitable relief and economic loss) arising out of or in connection with any such use or reliance.</t>
  </si>
  <si>
    <t>ISCA and the IS rating tool are no substitute for professional advice.  You should seek your own professional and other appropriate advice on the matters addressed by them.</t>
  </si>
  <si>
    <t>As a condition of use, you covenant not to sue, and agree to waive and release ISCA, its officers, agents, employees and members from any and all claims, demands and causes of action for any injury, loss, destruction or damage (including, without limitation, equitable relief and economic loss) that you may now or hereafter have a right to assert against such parties arising out of or in connection with your use of, or reliance on, ISCA or the IS rating tool.</t>
  </si>
  <si>
    <t>ISCA does not endorse any self-assessed AGIC rating achieved by the use of the IS rating tool. ISCA offers a formal certification process; this service provides for independent third party review of points claimed to ensure all points can be demonstrated to be achieved by the provision of the necessary documentary evidence.  The use of the IS rating tool without formal certification by ISCA does not entitle the user or any other party, to promote any rating achieved.</t>
  </si>
  <si>
    <t>The application of the IS rating tool to any and all infrastructure projects and assets is encouraged including to assess and improve the sustainable design, construction and operating attributes of such infrastructure projects and assets. No fee is payable to AGIC for such use, however formal recognition of the IS rating – and the right to promote same – requires the undertaking of the formal certification process which is offered by ISCA.</t>
  </si>
  <si>
    <t>You agree and acknowledge that you are only authorised to proceed to use the IS rating tool on the basis described above.</t>
  </si>
  <si>
    <t>© Infrastructure Sustainability Council of Australia</t>
  </si>
  <si>
    <t>All rights reserved.</t>
  </si>
  <si>
    <t>Top ^</t>
  </si>
  <si>
    <t xml:space="preserve">Introduction to IS
</t>
  </si>
  <si>
    <t>What is IS?</t>
  </si>
  <si>
    <t>What are the IS rating levels?</t>
  </si>
  <si>
    <t>What is the rating process?</t>
  </si>
  <si>
    <t>Limitations</t>
  </si>
  <si>
    <t>Acknowledgements</t>
  </si>
  <si>
    <t>Back ^</t>
  </si>
  <si>
    <t>The IS rating scheme aims to:</t>
  </si>
  <si>
    <t xml:space="preserve">•  Provide a common national language for sustainability in infrastructure </t>
  </si>
  <si>
    <t>•  Provide a vehicle for consistent application and evaluation of sustainability in tendering processes</t>
  </si>
  <si>
    <t xml:space="preserve">•  Help in scoping whole-of-life sustainability risks for projects and assets, enabling smarter solutions that reduce risks and costs </t>
  </si>
  <si>
    <t xml:space="preserve">•  Foster resource efficiency and waste reduction, reducing costs </t>
  </si>
  <si>
    <t>•  Foster innovation and continuous improvement in the sustainability outcomes from infrastructure</t>
  </si>
  <si>
    <t>•  Build an organisation’s credentials and reputation in its approach to sustainability in infrastructure</t>
  </si>
  <si>
    <t>A single rating can be obtained for infrastructure projects or assets that include more than one infrastructure type and large projects which are packaged into multiple smaller projects may obtain multiple ratings.</t>
  </si>
  <si>
    <t>The IS rating tool can be used to assess most types of infrastructure including those listed below:</t>
  </si>
  <si>
    <t>Transport:</t>
  </si>
  <si>
    <t>Water:</t>
  </si>
  <si>
    <t>•  Roads &amp; bridges</t>
  </si>
  <si>
    <t>•  Water storage &amp; supply</t>
  </si>
  <si>
    <t>•  Bus &amp; cycleways</t>
  </si>
  <si>
    <t>•  Sewerage &amp; drainage</t>
  </si>
  <si>
    <t>•  Footpaths</t>
  </si>
  <si>
    <t>•  Railways</t>
  </si>
  <si>
    <t>Energy:</t>
  </si>
  <si>
    <t>•  Ports &amp; harbours</t>
  </si>
  <si>
    <t>•  Electricity transmission &amp; distribution</t>
  </si>
  <si>
    <t>•  Airports</t>
  </si>
  <si>
    <t>Communication:</t>
  </si>
  <si>
    <t>•  Communication transmission &amp; distribution</t>
  </si>
  <si>
    <t>There are three rating types that can be achieved as follows:</t>
  </si>
  <si>
    <t>Rating Type</t>
  </si>
  <si>
    <t>When can this be applied for?</t>
  </si>
  <si>
    <t>Details</t>
  </si>
  <si>
    <t>Design</t>
  </si>
  <si>
    <t>End of planning and design</t>
  </si>
  <si>
    <t>May be awarded based on the inclusion of design elements and construction requirements for sustainability in the project documentation. This is an ’interim’ rating and must be replaced by an As Built rating after construction.</t>
  </si>
  <si>
    <t>End of construction</t>
  </si>
  <si>
    <t>May be awarded for the inclusion of design elements, and construction requirements for sustainability in the project documentation along with the measured sustainability performance during construction and built into the infrastructure asset.  The rating may be awarded after practical completion of the project. This rating supersedes the Design rating.</t>
  </si>
  <si>
    <t>Operation</t>
  </si>
  <si>
    <t>During operation</t>
  </si>
  <si>
    <t xml:space="preserve">What are the IS rating levels?
</t>
  </si>
  <si>
    <t>The IS rating tool uses a 100 point scale to measure performance and this score determines the rating level achieved as follows:</t>
  </si>
  <si>
    <t>•  Scores &lt;25 points are not eligible to apply for a certified rating.</t>
  </si>
  <si>
    <t>•  Scores from 25 to &lt;50 points are eligible to apply for a 'Commended' rating.</t>
  </si>
  <si>
    <t>•  Scores from 50 to &lt;75 points are eligible to apply for an 'Excellent' rating.</t>
  </si>
  <si>
    <t>•  Scores from 75 to 100 points are eligible to apply for a 'Leading' rating.</t>
  </si>
  <si>
    <t xml:space="preserve">What is the rating process?
</t>
  </si>
  <si>
    <t>The IS rating process covers:</t>
  </si>
  <si>
    <t xml:space="preserve">Limitations
</t>
  </si>
  <si>
    <t xml:space="preserve">Acknowledgements
</t>
  </si>
  <si>
    <t>Commonwealth Department of Climate Change and Energy Efficiency</t>
  </si>
  <si>
    <t>Commonwealth Department of Infrastructure and Transport</t>
  </si>
  <si>
    <t>NSW Department of Environment, Climate Change and Water</t>
  </si>
  <si>
    <t>Queensland Department of Transport and Main Roads</t>
  </si>
  <si>
    <t>BlueScope Steel</t>
  </si>
  <si>
    <t>Plastics Industry Pipe Association</t>
  </si>
  <si>
    <t>Queensland Department of Environment and Resource Management</t>
  </si>
  <si>
    <t>Civil Contractors Federation</t>
  </si>
  <si>
    <t>GHD</t>
  </si>
  <si>
    <t>NetBalance</t>
  </si>
  <si>
    <t>Category Authors:</t>
  </si>
  <si>
    <t>Global Review Panel:</t>
  </si>
  <si>
    <t>Pilot Projects:</t>
  </si>
  <si>
    <t>UTS ISF</t>
  </si>
  <si>
    <t>Rick Walters</t>
  </si>
  <si>
    <t>Shannon Dam</t>
  </si>
  <si>
    <t>WorleyParsons</t>
  </si>
  <si>
    <t>Denis Else</t>
  </si>
  <si>
    <t>Lithgow Seage Treatmen Plant</t>
  </si>
  <si>
    <t>Parsons Brinckerhoff</t>
  </si>
  <si>
    <t>Rob Turk</t>
  </si>
  <si>
    <t>Logan Water Main</t>
  </si>
  <si>
    <t>Aurecon</t>
  </si>
  <si>
    <t>Russell Cutler</t>
  </si>
  <si>
    <t>Eastern Busway</t>
  </si>
  <si>
    <t>David Bentley</t>
  </si>
  <si>
    <t>Great Eastern Highway - Roe Interchange</t>
  </si>
  <si>
    <t>Edge Environment</t>
  </si>
  <si>
    <t>Tony Stapledon</t>
  </si>
  <si>
    <t>City Link</t>
  </si>
  <si>
    <t>EnviroPartners</t>
  </si>
  <si>
    <t>Kelly O'Halloran</t>
  </si>
  <si>
    <t>Southport Broadwater Parklands</t>
  </si>
  <si>
    <t>Envisage Consulting</t>
  </si>
  <si>
    <t>Eastern Tertiary Alliance</t>
  </si>
  <si>
    <t>AECOM</t>
  </si>
  <si>
    <t>Tool Design:</t>
  </si>
  <si>
    <t>Toorourrong Reservoir Upgrade</t>
  </si>
  <si>
    <t>Scott Losee</t>
  </si>
  <si>
    <t>Kingsgrove to Revesby Quadruplication</t>
  </si>
  <si>
    <t>Peer Reviewers:</t>
  </si>
  <si>
    <t>Enlarged Cotter Dam</t>
  </si>
  <si>
    <t>Julian Hill</t>
  </si>
  <si>
    <t>Great Eastern Highway Upgrade - Belmont</t>
  </si>
  <si>
    <t>Jane Scanlon</t>
  </si>
  <si>
    <t>Inner West Busway along Victoria Road</t>
  </si>
  <si>
    <t>Brian Garsden</t>
  </si>
  <si>
    <t>Glenfield Transport Interchange</t>
  </si>
  <si>
    <t>Mark Carden</t>
  </si>
  <si>
    <t>In-kind Support:</t>
  </si>
  <si>
    <t>Northern Busway (RCH to Windsor)</t>
  </si>
  <si>
    <t>Mark Latham</t>
  </si>
  <si>
    <t>Ed Smith</t>
  </si>
  <si>
    <t>Thiess</t>
  </si>
  <si>
    <t>Bill Morris</t>
  </si>
  <si>
    <t>Rebecca Hendy</t>
  </si>
  <si>
    <t>Arup</t>
  </si>
  <si>
    <t>Brett Lane</t>
  </si>
  <si>
    <t>Clayton Utz</t>
  </si>
  <si>
    <t>Brett Donaldson</t>
  </si>
  <si>
    <t>Freehills</t>
  </si>
  <si>
    <t>Steve Lee</t>
  </si>
  <si>
    <t>Qld Department of Environment and Resource Management</t>
  </si>
  <si>
    <t>Michael Nolan</t>
  </si>
  <si>
    <t>Robert Power</t>
  </si>
  <si>
    <t>Manidis Roberts</t>
  </si>
  <si>
    <t>Penny Townley</t>
  </si>
  <si>
    <t>MWH</t>
  </si>
  <si>
    <t>Michael Gerner</t>
  </si>
  <si>
    <t>CRC for Infrastructure Engineering Asset Management</t>
  </si>
  <si>
    <t>www.isca.org.au</t>
  </si>
  <si>
    <t>More info:</t>
  </si>
  <si>
    <t>Action</t>
  </si>
  <si>
    <t>Date</t>
  </si>
  <si>
    <t>Procurement and purchasing</t>
  </si>
  <si>
    <t>Climate change adaptation</t>
  </si>
  <si>
    <t>Registration</t>
  </si>
  <si>
    <t>Support</t>
  </si>
  <si>
    <t>Verification</t>
  </si>
  <si>
    <t>Community health, well-being and safety</t>
  </si>
  <si>
    <t xml:space="preserve">Stakeholder participation </t>
  </si>
  <si>
    <t>Others:</t>
  </si>
  <si>
    <t>Urban and landscape design</t>
  </si>
  <si>
    <t>Credit initiatives:</t>
  </si>
  <si>
    <t>Benefit ($)</t>
  </si>
  <si>
    <t>Cost ($)</t>
  </si>
  <si>
    <t>Benefit description</t>
  </si>
  <si>
    <t>Cost description</t>
  </si>
  <si>
    <t>Initiative name</t>
  </si>
  <si>
    <t>Discharges</t>
  </si>
  <si>
    <t>Version:</t>
  </si>
  <si>
    <t>All Q's answered?</t>
  </si>
  <si>
    <t>No.</t>
  </si>
  <si>
    <t>Cat</t>
  </si>
  <si>
    <t>Credit Name</t>
  </si>
  <si>
    <t>Question 1</t>
  </si>
  <si>
    <t>Question 2</t>
  </si>
  <si>
    <t>Question 3</t>
  </si>
  <si>
    <t>Mat Score</t>
  </si>
  <si>
    <t>Alt Mat Score</t>
  </si>
  <si>
    <t>Final Mat Score</t>
  </si>
  <si>
    <t>NA</t>
  </si>
  <si>
    <t>No</t>
  </si>
  <si>
    <t>No entry</t>
  </si>
  <si>
    <t>Design life
Location map showing proximity to natural hazards</t>
  </si>
  <si>
    <t>Description of project/asset
Construction/maintenance methodology</t>
  </si>
  <si>
    <t>Renewable energy</t>
  </si>
  <si>
    <t>Description of project/asset
Construction/maintenance methodology
Location map showing water sources</t>
  </si>
  <si>
    <t>Construction/maintenance methodology</t>
  </si>
  <si>
    <t>Receiving Water Quality</t>
  </si>
  <si>
    <t>Environmental licence
Risk register
Location map showing receiving waters</t>
  </si>
  <si>
    <t>Construction/maintenance methodology
Location map showing noise receivers</t>
  </si>
  <si>
    <t>Construction/maintenance methodology
Location map showing vibration receivers</t>
  </si>
  <si>
    <t>Air Quality</t>
  </si>
  <si>
    <t>Location map showing surrounding population density</t>
  </si>
  <si>
    <t>Light Pollution</t>
  </si>
  <si>
    <t>Construction/maintenance methodology
Location map showing light receivers</t>
  </si>
  <si>
    <t>Previous Land Use</t>
  </si>
  <si>
    <t>Conservation of on-site resources</t>
  </si>
  <si>
    <t>Contamination study</t>
  </si>
  <si>
    <t>Flooding</t>
  </si>
  <si>
    <t>Flood maps
Location map showing potential flood impacts</t>
  </si>
  <si>
    <t>Deconstruction statement</t>
  </si>
  <si>
    <t xml:space="preserve">Map showing construction footprint and ecological habitat
Location map showing surrounding ecological habitats including sensitivity
</t>
  </si>
  <si>
    <t>Location map showing heritage including value</t>
  </si>
  <si>
    <t>Stakeholder analysis</t>
  </si>
  <si>
    <t>Description of project/asset</t>
  </si>
  <si>
    <t>Yes</t>
  </si>
  <si>
    <t>Short (&lt;10 years)</t>
  </si>
  <si>
    <t>Medium (10-50 years)</t>
  </si>
  <si>
    <t>Long (&gt;50 years)</t>
  </si>
  <si>
    <t>Yes (or unknown)</t>
  </si>
  <si>
    <t>High (&gt;30%)</t>
  </si>
  <si>
    <t>Distant (&gt;100m)</t>
  </si>
  <si>
    <t>Close (&lt;100m)</t>
  </si>
  <si>
    <t>Adjacent</t>
  </si>
  <si>
    <t>Distant (&gt;20m)</t>
  </si>
  <si>
    <t>Close (&lt;20m)</t>
  </si>
  <si>
    <t>No (non-urban)</t>
  </si>
  <si>
    <t>Yes (urban)</t>
  </si>
  <si>
    <t>Present and low</t>
  </si>
  <si>
    <t>Low (&lt;10%)</t>
  </si>
  <si>
    <t>Materiality Threshold</t>
  </si>
  <si>
    <t>Capex</t>
  </si>
  <si>
    <t>Infrastructure</t>
  </si>
  <si>
    <t>Yes/No</t>
  </si>
  <si>
    <t>Design Life</t>
  </si>
  <si>
    <t>Yes (or unknown)/No</t>
  </si>
  <si>
    <t>Proximity (100m)</t>
  </si>
  <si>
    <t>Proximity (20m)</t>
  </si>
  <si>
    <t>No (non-urban)/Yes (urban)</t>
  </si>
  <si>
    <t>Contamination Risk</t>
  </si>
  <si>
    <t>Percentage Ecology</t>
  </si>
  <si>
    <t>Planning</t>
  </si>
  <si>
    <t>Small project (&lt;$20m)</t>
  </si>
  <si>
    <t>Large project (&gt;$20m)</t>
  </si>
  <si>
    <t>Category Name</t>
  </si>
  <si>
    <t>Level Available</t>
  </si>
  <si>
    <t>Final Category Weight</t>
  </si>
  <si>
    <t>Natural and Cultural Heritage</t>
  </si>
  <si>
    <t>Enter details</t>
  </si>
  <si>
    <t>Name of Infrastructure Project/Asset:</t>
  </si>
  <si>
    <t xml:space="preserve">   *</t>
  </si>
  <si>
    <t>Address of Infrastructure Project/Asset:</t>
  </si>
  <si>
    <t>City/Suburb:</t>
  </si>
  <si>
    <t>State:</t>
  </si>
  <si>
    <t>Assessor (person):</t>
  </si>
  <si>
    <t>Proponent/Client:</t>
  </si>
  <si>
    <t>Main Constructor:</t>
  </si>
  <si>
    <t>Local Planning Authority:</t>
  </si>
  <si>
    <t>Description of project/asset:</t>
  </si>
  <si>
    <t>Construction/Maintenance Methodology:</t>
  </si>
  <si>
    <t>Annual operating :</t>
  </si>
  <si>
    <t>Materiality Assessment Date:</t>
  </si>
  <si>
    <t>Team involved in Materiality Assessment:</t>
  </si>
  <si>
    <t>(Name, role, stakeholders represented)</t>
  </si>
  <si>
    <t>Benefit - Cost =</t>
  </si>
  <si>
    <t>Please provide a short summary (200-500 words) of the cost-benefit of an IS rating. Please note that this may be used for communication and publicity purposes.</t>
  </si>
  <si>
    <t>Please provide details of any cost-benefit case studies for specific initiatives.</t>
  </si>
  <si>
    <t>What is the overall cost-benefit of applying IS?</t>
  </si>
  <si>
    <t>Benefit Cost Ratio (benefit/cost) =</t>
  </si>
  <si>
    <t>The weightings assessment may be conducted in the following ways:
(a) By a stakeholder workshop
(b) By a project/asset team (representing stakeholders)
(c) By an individual Assessor
Option (a) is recommended and could be informed by a materiality assessment, Environmental Impact Assessment, risk assessment or similar. Option (b) or (c) is allowable but only if informed by a materiality assessment, Environmental Impact Assessment, risk assessment or similar.</t>
  </si>
  <si>
    <t>The IS rating scheme for infrastructure is developed and administered by the Infrastructure Sustainability Council of Australia (ISCA).  IS is Australia’s only comprehensive rating system for evaluating sustainability across design, construction and operation of infrastructure.</t>
  </si>
  <si>
    <t>What does the IS rating scheme do?</t>
  </si>
  <si>
    <t>The IS rating scheme validates the sustainability performance of infrastructure projects or assets.</t>
  </si>
  <si>
    <t>ISCA recommends that you use this rating tool in conjunction with the IS Technical Manual.  To obtain a copy, please see www.isca.org.au</t>
  </si>
  <si>
    <t>Who can use the IS rating scheme?</t>
  </si>
  <si>
    <t>ISCA encourages all industry stakeholders to use the scheme, e.g. developers, designers, planners, legislators, constructors, operators, owners etc.</t>
  </si>
  <si>
    <t>A formal certification from the ISCA is necessary for the user or any other party to promote the IS rating achieved.  More information about the Certification process is available in our website at www.isca.org.au</t>
  </si>
  <si>
    <t>The use of the IS rating scheme without formal certification by ISCA does not entitle the user or any other party to promote the IS rating achieved.  No fee is payable to ISCA for such use, however formal recognition of the IS rating - and the right to promote same - requires undertaking the formal certification process offered by ISCA</t>
  </si>
  <si>
    <t>If you are unsure about whether your infrastructure can be rated, please contact ISCA.</t>
  </si>
  <si>
    <t>What types of infrastructure does the scheme apply to?</t>
  </si>
  <si>
    <t>May be awarded during operation of an asset.  The Operation rating is based on the measured sustainability performance of the operating infrastructure asset.  There is no requirement for the infrastructure asset to have achieved either a Design rating or an As Built rating to achieve an Operation Rating.  Existing infrastructure assets in operation are eligible to apply for an Operation Rating.  The Operation Rating must be revalidated every five years.</t>
  </si>
  <si>
    <t>•  Project will commence by registering with ISCA to undertake a rating.
•  There will be a kick-off workshop with ISCA to establish project parameters and to clarify scope, timing and reference design.
•  Projects will undertake self-assessment using the IS rating tool as the project proceeds through design and then into construction.
•  ISCA will provide technical support during the assessment phase.</t>
  </si>
  <si>
    <t>•  Project will submit their assessment to ISCA at the end of major milestones for independent verification.
•  ISCA will arrange independent verification by industry specialists.
•  Feedback will be provided to projects so they have the opportunity to provide additional information to improve their rating.
•  Project will make a final submission and a final verification will take place.</t>
  </si>
  <si>
    <t xml:space="preserve">•  Verifiers recommendations will be reviewed by ISCA.
•  Subject to meeting necessary requirements, ISCA will certify the achievement of a rating at either ‘Commended’, ‘Excellent’ or ‘Leading’ performance level.
•  ISCA will issue and promote the rating widely
•  There is an appeals process available if a project is dissatisfied with their rating or the rating process.
</t>
  </si>
  <si>
    <t>ISCA does not endorse any self-assessed rating achieved by the use of the IS rating scheme ISCA offers a formal certification process; this service provides for independent third party review of points claimed to ensure all points can be demonstrated to be achieved by the provision of the necessary documentary evidence. The use of the IS rating scheme without formal certification does not entitle the user or any other party to promote the IS rating achieved. No fee is payable to ISCA for such use, however formal recognition of the IS rating - and the right to promote same - requires undertaking the formal certification process offered by ISCA</t>
  </si>
  <si>
    <t>The Infrastructure Sustainability Council of Australia (ISCA) thanks everyone who contributed funds, content, time and effort in the development of IS. In particular the Category Authors, Peer Reviewers, Global Review Panel and Pilot Projects. The support of the following sponsors is acknowledged:</t>
  </si>
  <si>
    <t>What development phases does the scheme apply to?</t>
  </si>
  <si>
    <t>Weightings Assessment</t>
  </si>
  <si>
    <t xml:space="preserve">1. Complete the Project or Asset Input worksheet and in particular the rating type as this affects the weightings assessment process as some credits are automatically deemed immaterial (scoped out) for Design and Operation ratings. Ensure that the project/asset description includes details of the activities and services involved in operation of the asset e.g. those that consume energy, water or materials, and urban and landscape design features. Ensure that the construction/maintenance methodology includes details of the activities and services involved e.g. those that consume energy, water or materials; generate water, noise, vibration or light pollution (including night works); disturb soil; and generate waste.
</t>
  </si>
  <si>
    <t xml:space="preserve">2. Gather the following information (if available):
(a) Existing materiality assessment, Environmental Impact Statement or similar
(b) Functional spec.
(c) Construction methodology
(d) Asset design life
(e) Location map showing:
construction footprint
proximity to natural hazards
water sources
receiving waters
noise receivers
vibration receivers
population density
light receivers
potential for flood impacts up and downstream
ecological habitat within and surrounding the project/asset including sensitivity
heritage values
(f) Contamination studies
(g) Flood maps
(h) Stakeholder analysis
</t>
  </si>
  <si>
    <t xml:space="preserve">3. Determine how the weightings assessment will be undertaken. If it is being undertaken by a team (with or representing stakeholders), schedule a meeting and prepare the team for the meeting by sending them appropriate background information. It may be useful for each participant to complete the weightings assessment on their own and bring this to the meeting.
</t>
  </si>
  <si>
    <t>Assessment</t>
  </si>
  <si>
    <t xml:space="preserve">5a. Where there is no existing materiality assessment, EIA, risk assessment or similar, answer each of the Questions to the right of the Materiality Goal Question in the yellow boxes (up to 3 for each topic) which are simple to answer questions to help to determine the materiality score for that topic. The questions appear when the cell is clicked. The allowable answers are selectable from the drop down list. If you do not answer a question it will be left as "No entry". Use the information gathered during preparation to help to answer the Questions. Consider the significance of each issue to the overall project, typically on a worst case basis, even if the issue is only relevant to a portion of the project (e.g. if only a small portion of the project is in an 'urban' environment then still select urban as the answer as this is likely to reflect the worst case impact). Ensure that answers reflect the consensus of the team.
</t>
  </si>
  <si>
    <t xml:space="preserve">5b. Where there is a suitable existing materiality assessment, EIA, risk assessment or similar, start by considering those issues covered in the assessment. For these issues, insert Alternate Materiality Scores as follows:
Key assessment issues = 3 (may be scored 4 if for some reason an issue is especially dominant, please justify)
Other assessment issues = 2
Not raised within the assessment but within its scope = 0
For those issues not covered within the assessment and outside its scope then answer the weightings assessment Questions instead (see 5a above).
</t>
  </si>
  <si>
    <t xml:space="preserve">6. Keep relevant documentation to justify the assessment and note this evidence in the Evidence Supplied column. Number the evidence using the Evidence Naming Convention (refer to the IS Technical Manual for details) and refer to relevant sections of the assessment to assist the Verifier.
</t>
  </si>
  <si>
    <t xml:space="preserve">7. Some topics are deemed to always have a moderate materiality and so have no Questions to answer. Some Questions are marked 'NA' showing that no answer is required. Some Questions are repeated and in these cases, the answer is taken from an earlier question.
</t>
  </si>
  <si>
    <t xml:space="preserve">8. Once the Questions for a topic are answered, the tool calculates a Materiality Score from 0 to 4 as follows:
0 = Not material (scoped out)
1 = Low materiality (half as important as moderate)
2 = Moderate materiality
3 = High materiality (50% more important than moderate)
4 = Very high materiality (twice as important as moderate)
</t>
  </si>
  <si>
    <t xml:space="preserve">9. Based on the Materiality Scores, the tool adjusts the credit weightings from their defaults, it removes any credits that fall below a threshold and normalises the points so that they total 100 (excluding Innovation credits). If using the questions to determine materiality (5a above) then check that all Questions have been answered by checking that "All Q's answered" indicates "Yes" at the top of the Assessment sheet. Review the Final Credit Points. The Charts provided may assist the review. If the team disagrees with any of the credit weightings then an Alternate Materiality Score may be proposed with suitable Justification. Review the Final Credit Scores again after providing any alternates.
</t>
  </si>
  <si>
    <t xml:space="preserve">10. Provide the completed Weightings Assessment and relevant evidence to the ISCA Case Manager for verification.
</t>
  </si>
  <si>
    <t xml:space="preserve">11. The purpose of verification is to check that the weightings assessment has been conducted appropriately and that the resulting weightings are fair and appropriate to be used within the IS rating tool scorecard for this rating. The ISCA Case Manager will review the completed IS Weightings Assessment and evidence to ensure it is ready for verifier review, complete the relevant section in the Verifier sheet and then notify the Verifier that it is ready.
</t>
  </si>
  <si>
    <t xml:space="preserve">12. The Verifier will review the assessment and evidence. The Verifier may verify the assessment or ask for further information. Where further information is requested, the Verifier must provide clear comments about why they cannot verify the assessment and what further information is needed. Be specific about each relevant topic and evidence. Complete the relevant section in the Verification sheet and notify the Case Manager when finished.
</t>
  </si>
  <si>
    <t xml:space="preserve">13. The Case Manager will notify the Assessor whether the assessment has been verified or whether further information is requested. The Assessor will update and resubmit the assessment if required and steps 9 and 10 will be repeated. If the assessment is not verified after round two then the Case Manager and Assessor will discuss appropriate actions.
</t>
  </si>
  <si>
    <t xml:space="preserve">14. Following verification, the Case Manager will send the completed IS Weightings Assessment and a tailored IS rating tool scorecard to the Assessor. The tailored scorecard will include the adjusted credit weightings and is to be used for the whole rating process.
</t>
  </si>
  <si>
    <t>Project Info</t>
  </si>
  <si>
    <t xml:space="preserve">Complete the Project Info page and in particular the rating type as this affects the tool structure.
</t>
  </si>
  <si>
    <t>Credit V1</t>
  </si>
  <si>
    <t>Credit V1.2</t>
  </si>
  <si>
    <t>Within Category Weight V1</t>
  </si>
  <si>
    <t>Credit Weight V1</t>
  </si>
  <si>
    <t>Level Available V1</t>
  </si>
  <si>
    <t>Within Category Weight V1.2</t>
  </si>
  <si>
    <t>Within Category Weight V1.2 Adj</t>
  </si>
  <si>
    <t>Credit Weight V1.2</t>
  </si>
  <si>
    <t>% change</t>
  </si>
  <si>
    <t>Level Available V1.2</t>
  </si>
  <si>
    <t>Management system accreditation</t>
  </si>
  <si>
    <t>Man-8</t>
  </si>
  <si>
    <t>Energy and carbon reduction opportunities</t>
  </si>
  <si>
    <t>Ene-3</t>
  </si>
  <si>
    <t>Water saving opportunities</t>
  </si>
  <si>
    <t>Wat-3</t>
  </si>
  <si>
    <t>Ecologically sensitive sites</t>
  </si>
  <si>
    <t>Eco-3</t>
  </si>
  <si>
    <t>Biodiversity enhancement</t>
  </si>
  <si>
    <t>Eco-4</t>
  </si>
  <si>
    <t>Hea-3</t>
  </si>
  <si>
    <t>Community and user safety</t>
  </si>
  <si>
    <t>Site and context analysis</t>
  </si>
  <si>
    <t>Site planning</t>
  </si>
  <si>
    <t>Urb-3</t>
  </si>
  <si>
    <t>Urb-4</t>
  </si>
  <si>
    <t>This is not currently used but has been retained in case of further development work</t>
  </si>
  <si>
    <t>This sheet is not currently used but has been retained in case of future development work</t>
  </si>
  <si>
    <t>Tool Release, Version 1.2 Design and As Built</t>
  </si>
  <si>
    <t>Rating type:</t>
  </si>
  <si>
    <t>Justification</t>
  </si>
  <si>
    <t>ISCA Case Manager:</t>
  </si>
  <si>
    <t>Case Manager comments:</t>
  </si>
  <si>
    <t>Date:</t>
  </si>
  <si>
    <t>Verifier:</t>
  </si>
  <si>
    <t>Verifier comments:</t>
  </si>
  <si>
    <t>Verifier recommendation:</t>
  </si>
  <si>
    <t>Verified/ Further information required (see comments)</t>
  </si>
  <si>
    <t>Date of initial verification:</t>
  </si>
  <si>
    <t>Verified/ Not verified</t>
  </si>
  <si>
    <t>Date of final verification:</t>
  </si>
  <si>
    <t>Cat/Credit</t>
  </si>
  <si>
    <t>Present and significant</t>
  </si>
  <si>
    <t>No Significant Issues</t>
  </si>
  <si>
    <t>Percentage Waste</t>
  </si>
  <si>
    <t>Pollution Potential</t>
  </si>
  <si>
    <t>Public Interaction</t>
  </si>
  <si>
    <t>Materiality</t>
  </si>
  <si>
    <t>Default Points
Category / Credits</t>
  </si>
  <si>
    <t>Final Points
Category / Credits</t>
  </si>
  <si>
    <t>Credit and Category Aims</t>
  </si>
  <si>
    <t>% Mat Spend in Ops</t>
  </si>
  <si>
    <t>High (&gt;50%)</t>
  </si>
  <si>
    <t>To identify impacts on local receiving water quality across project/asset's lifecycle.</t>
  </si>
  <si>
    <t>To identify noise impacts across project/asset's lifecycle.</t>
  </si>
  <si>
    <t>To identify vibration impacts across project/asset's lifecycle.</t>
  </si>
  <si>
    <t>To identify air quality impacts across project/asset's lifecycle.</t>
  </si>
  <si>
    <t>To identify impacts across project/asset's lifecycle.</t>
  </si>
  <si>
    <t>Bonus credit
This has been assigned a default materiality score of 2.</t>
  </si>
  <si>
    <t>To assess climate change risks and requirement for climate change adaptation measures.</t>
  </si>
  <si>
    <t>To integrate sustainability into management systems and approach.
This has been assigned a default materiality score of 2.</t>
  </si>
  <si>
    <t xml:space="preserve">To assess the requirements for incorporating sustainability aspects into decision making. </t>
  </si>
  <si>
    <t>To integrate sustainability into procurement systems.
This has been assigned a default materiality score of 2.</t>
  </si>
  <si>
    <t>To understand the potential for minimising energy use from non renewable sources and GHG emissions across the infrastructure lifecycle.</t>
  </si>
  <si>
    <t>To understand the potential for minimising water use from potable sources across the infrastructure lifecycle.</t>
  </si>
  <si>
    <t>To identify the lifecycle environmental impacts of materials throughout the infrastructure lifecycle.</t>
  </si>
  <si>
    <t>To identify land that has previously been developed and where it can be reused.
This has been assigned a default materiality score of 2.</t>
  </si>
  <si>
    <t>To identify where soil resources can be conserved.</t>
  </si>
  <si>
    <t>To assess contamination risks and perform sustainable remediation.</t>
  </si>
  <si>
    <t>To identify risks from flooding.</t>
  </si>
  <si>
    <t>To identify the potential for sustainable waste management plans and practices.</t>
  </si>
  <si>
    <t>To understand the potential for design and planning for deconstruction, disassembly and adaptability of infrastructure in the future.</t>
  </si>
  <si>
    <t>To identify impacts to local ecological value and habitat connectivity.</t>
  </si>
  <si>
    <t>To identify the potential for making a positive contribution to community health and wellbeing.
This has been assigned a default materiality score of 2.</t>
  </si>
  <si>
    <t>To assess the impact to design and practice in response to the likelihood of crime.</t>
  </si>
  <si>
    <t>To assess the management and monitoring of impacts on heritage.</t>
  </si>
  <si>
    <t>To assess the level of risk atributed to the engagement, and consideration of stakeholders and their concerns, in the context of the project/asset operation and maintenance.</t>
  </si>
  <si>
    <t xml:space="preserve">To identify the potential for adoption of best practice urban design principles.  </t>
  </si>
  <si>
    <t>Medium (10-30%)</t>
  </si>
  <si>
    <t>Registrant (organisation):</t>
  </si>
  <si>
    <t>Medium (10%-50%)</t>
  </si>
  <si>
    <t>Medium (10%-30%)</t>
  </si>
  <si>
    <t>2. Assessment</t>
  </si>
  <si>
    <t>3. Verification</t>
  </si>
  <si>
    <t>4. Certification</t>
  </si>
  <si>
    <t>4. Complete the Weightings Assessment sheet with the assessment team (or as an individual). Only yellow and white cells may be edited. The topics are numbered 1 to 23 in the left most column. Note that some topics are assessed at the category level and some at the credit level. For each topic, the Category and Credit aims relfects the overall goal of the topic area and should be kept in mind when completing the assessment</t>
  </si>
  <si>
    <t>the scorecard contains three main sections</t>
  </si>
  <si>
    <t>2. Self-Assessment / Verification</t>
  </si>
  <si>
    <t xml:space="preserve">3. Cost Benefit Assessment </t>
  </si>
  <si>
    <t xml:space="preserve">1. Assessor Progress Tracking </t>
  </si>
  <si>
    <t>Round 2: Note the self-assessed score from Round 1 cannot be increased for Round 2 verification.
Complete Assessment Round 2 by filling in the self-assessed score for each credit and include comments to address the Round 1 verification meeting comments.</t>
  </si>
  <si>
    <t>The total points achieved are shown on the Summary tab and scorecard charts.</t>
  </si>
  <si>
    <t xml:space="preserve">Self-Assessment / Verification </t>
  </si>
  <si>
    <t>Cost Benefit Assessment</t>
  </si>
  <si>
    <t>The cost benefit assessment section should be used to capture cost and benefit details for various credits and credit initiatives. 
A cost benefit tab has also been included to capture summary information. Wherever possible this information should be filled out before the self-assessment has been submitted to ISCA for verification.</t>
  </si>
  <si>
    <r>
      <rPr>
        <b/>
        <sz val="11"/>
        <color rgb="FF373737"/>
        <rFont val="Arial"/>
        <family val="2"/>
      </rPr>
      <t>Assessor Progress Tracking</t>
    </r>
    <r>
      <rPr>
        <sz val="11"/>
        <color rgb="FF373737"/>
        <rFont val="Arial"/>
        <family val="2"/>
      </rPr>
      <t xml:space="preserve">
The tracking section of the scorecard is not required for the IS Verification process. </t>
    </r>
  </si>
  <si>
    <t xml:space="preserve">Round 1: Complete Assessment Round 1 by filling in the self-assessed score for each credit and including any relevant comments for the verifier. </t>
  </si>
  <si>
    <t>Category Points</t>
  </si>
  <si>
    <t>Credit Points</t>
  </si>
  <si>
    <t>Scope Out</t>
  </si>
  <si>
    <t>Scope Out Adjustment</t>
  </si>
  <si>
    <t>Materiality Adjustment</t>
  </si>
  <si>
    <t>Cutoff Adjustment</t>
  </si>
  <si>
    <t>Final Credit Points</t>
  </si>
  <si>
    <t>Points per Level</t>
  </si>
  <si>
    <t xml:space="preserve">1. Registration
   •  Applicant completes a Registration of Interest form and submits to ISCA. 
   •  Registrant organisation signs a Rating Agreement with ISCA and pays the registration and support fee
   •  Rating profile is published in the Ratings Directory </t>
  </si>
  <si>
    <t xml:space="preserve">Complete the Project Info page and in particular the rating type as this affects the tool structure.
The weightings assessment process only needs to be completed once for a Design and As Built rating. The questions relate at an asset level which means that the phase/stage of the project is not relevant to the Weightings Assessment process.
Credits that are not relevant for a design rating (e.g. Was-2, Her-2) will be assigned a materiality score and but will be assigned in the 'final points' column as zero.
</t>
  </si>
  <si>
    <t>Minor Update
-Update link between project/asset page and weightings assessment to show correct rating type.
-Update weightings assessment No.4 Q 1 (4-1), 8-1, 10-1, 11-1, 23-1 to allow user to select asset type based on the impact for mixed infrastructure type assets. 
-Update 'Instructions-Weightings' with further instructions related to rating type</t>
  </si>
  <si>
    <t>Verifier Comments</t>
  </si>
  <si>
    <t>Evidence Supplied &amp; 
Assessor Comments</t>
  </si>
  <si>
    <t>Suggested Evidence</t>
  </si>
  <si>
    <t>Minor Update
- Weighting Assessment Tab 
   - Fix Was-1 bug and Urb question dropdown.
   - Insert Verifier comments column
   - Amend headings for suggested evidence and evidence supplied &amp; assessors comments</t>
  </si>
  <si>
    <t xml:space="preserve">BAU is 0 as there is no requirement for sustainability objectives and targets other than rating to be included in the contract. </t>
  </si>
  <si>
    <t xml:space="preserve">BAU - Contractors are not requried to include environment, social or sustainability in their contracts with sub-contractors. </t>
  </si>
  <si>
    <t xml:space="preserve">Publish project sustainability objectives and targets to web page. </t>
  </si>
  <si>
    <t xml:space="preserve">Include in the objectives and targets commitment to restorative actions. </t>
  </si>
  <si>
    <t xml:space="preserve">BAU achieves Level 2. </t>
  </si>
  <si>
    <t xml:space="preserve">BAU would nearly achieve BM1 with the exception of the 4 env audits per year. </t>
  </si>
  <si>
    <t>Add external sustainability audit by independent ISAP</t>
  </si>
  <si>
    <t>BAU = 0</t>
  </si>
  <si>
    <t xml:space="preserve">Need to check if "senior management" refers to TMR senior management, the contractor's senior management or the project management team? </t>
  </si>
  <si>
    <t>BAU = 1</t>
  </si>
  <si>
    <t>BAU - 1</t>
  </si>
  <si>
    <t xml:space="preserve">Update Procurement documentation to articulate TMR's ISCA rating objective. </t>
  </si>
  <si>
    <t xml:space="preserve">Develop a sustainable procurement comittment and embed in overarching sustainability objectives and targets. </t>
  </si>
  <si>
    <t>This is about suppliers to the principal contractor rather than TMR.</t>
  </si>
  <si>
    <t>Bau = 0</t>
  </si>
  <si>
    <t>This credit is predominately about suppliers to the principal contractor rather than TMR.</t>
  </si>
  <si>
    <t xml:space="preserve">Require that contractors provide risk assessments and register of adaptation and resilience actions to TMR at the completion of the process. </t>
  </si>
  <si>
    <t xml:space="preserve">No consistency on how to model energy and carbon. Need guidance and consistent methodology. </t>
  </si>
  <si>
    <t xml:space="preserve">Should we have a consistent methodology for modelling water requirements? Could this be included in the waste estimation project? </t>
  </si>
  <si>
    <t xml:space="preserve">For Design only contracts, stipulate tha the design contractor should explore non-potable water options and where practicable enter into agreements for the access to water should it be suitable during construction. </t>
  </si>
  <si>
    <t xml:space="preserve">The availability of ISCA approved env products may be limited in regional areas. They also need to correlate with TMR's approved product lists. </t>
  </si>
  <si>
    <t xml:space="preserve">Need to amend Functional specificaiton to include requirement to model operational water quality during business case and determine land requirements for Water sensitive design. </t>
  </si>
  <si>
    <t xml:space="preserve">Limited land area is generally a constraint to achieving operatinoal water quality objectives and no adverse impact to receiving waters. </t>
  </si>
  <si>
    <t>BAU = 3</t>
  </si>
  <si>
    <t xml:space="preserve">Operational modelling and monitoring is not generally undertake for road projects and justificaiton should be developed to have this de-scoped. </t>
  </si>
  <si>
    <t xml:space="preserve">Typically air quality modelling is not undertaken unless the project is a re-alignment or major upgrade from existing, or tunnel.  </t>
  </si>
  <si>
    <t>No action required</t>
  </si>
  <si>
    <t xml:space="preserve">TMR's MRTS16 specifications sets the quality requirements for topsoil. This may be restrictive if the in-situ topsoil is of very poor quality. Land area within the project boundaries can also be restrictive to achiving this credit BM 2. </t>
  </si>
  <si>
    <t xml:space="preserve">Not in scope for many projects. </t>
  </si>
  <si>
    <t xml:space="preserve">ISCA are currently reviewing the technical criteria for Lan-4. This will be forthcoming late 2019 or early 2020. </t>
  </si>
  <si>
    <t xml:space="preserve">Fish passage is often enhanced due to structure upgrades. </t>
  </si>
  <si>
    <t>BAU = 2</t>
  </si>
  <si>
    <t xml:space="preserve">Ensure that community engagement undertaken during planning is collated into a report to be handed over to the design consultant/contractor for inclusion in the design submission </t>
  </si>
  <si>
    <t xml:space="preserve">Currently community engagement is not utilised as a method for idnetifying heritage not offically registered. </t>
  </si>
  <si>
    <t>BAU - 2</t>
  </si>
  <si>
    <t xml:space="preserve">PDO communications team is working on a draft Community enagement plan to target V2.0 credits for community engagement. </t>
  </si>
  <si>
    <t>No action, not currently targeted</t>
  </si>
  <si>
    <t>No action, not currently targetted</t>
  </si>
  <si>
    <t>STWC community engagement to include requirement to collate evidence for Sta-2</t>
  </si>
  <si>
    <t>Engagement is often commenced prior to Business Case. Therefore the community engamgenet requirements in the functional specifcation sshould be updated to include reference to requirements in Sta 1 -4 V2.0</t>
  </si>
  <si>
    <t xml:space="preserve">No action required. </t>
  </si>
  <si>
    <t xml:space="preserve">  Predicted BAU level</t>
  </si>
  <si>
    <t>TMR Sustainability Framework</t>
  </si>
  <si>
    <t xml:space="preserve">Project ISMP developed during Detailed Design and Construction. </t>
  </si>
  <si>
    <t xml:space="preserve">Project -specific sustainability objectives and targets. </t>
  </si>
  <si>
    <t>Suggested  Target level</t>
  </si>
  <si>
    <t>TMR BUSINESS AS USUAL AND GAP ANALYSIS WITH EXCELLENT RATING</t>
  </si>
  <si>
    <t>Value Engineering Report</t>
  </si>
  <si>
    <t>Project Risk Register</t>
  </si>
  <si>
    <t>Organisational Chart</t>
  </si>
  <si>
    <t xml:space="preserve">Business Case project team </t>
  </si>
  <si>
    <t xml:space="preserve">ISMP </t>
  </si>
  <si>
    <t>Typical BAU Evidence</t>
  </si>
  <si>
    <t>Evidence</t>
  </si>
  <si>
    <t>Suggested Actions to Achieve Credit</t>
  </si>
  <si>
    <t>Comments on BAU &amp; Gap Analysis</t>
  </si>
  <si>
    <t>ISMP</t>
  </si>
  <si>
    <t>Internal sustainability review</t>
  </si>
  <si>
    <t>External audit report</t>
  </si>
  <si>
    <t xml:space="preserve">REF
EMP(P)
 </t>
  </si>
  <si>
    <t>Senior Management Review</t>
  </si>
  <si>
    <t>Add 4 sustainability audits / year during construction by ISAP</t>
  </si>
  <si>
    <t>Construction phase inspection checklists</t>
  </si>
  <si>
    <t>Construction phase environmental audits</t>
  </si>
  <si>
    <t>MRTS51</t>
  </si>
  <si>
    <t>ISCA Quarterly Status Update</t>
  </si>
  <si>
    <t xml:space="preserve">BAU is 0 because sustainability reporting is not included in BAU documents. </t>
  </si>
  <si>
    <t xml:space="preserve">Project Annual IS Reporting </t>
  </si>
  <si>
    <t>Monthly Environmental report</t>
  </si>
  <si>
    <t xml:space="preserve">While TMR is arranging knowledge sharing opportunties. It is not mandator for projects to participate. </t>
  </si>
  <si>
    <t>Include requirement to present at TMR knowledge sharing forum</t>
  </si>
  <si>
    <t xml:space="preserve">Knowledge sharing forum minutes. </t>
  </si>
  <si>
    <t>Example cost benefit analysis</t>
  </si>
  <si>
    <t>Multi-critiera analysis outputs</t>
  </si>
  <si>
    <t>BAU is 0 or maybe scape a 1</t>
  </si>
  <si>
    <t>Tool box meetings</t>
  </si>
  <si>
    <t>QLD Procurement Policy Principles</t>
  </si>
  <si>
    <t>TMR Procurement Commitment Letter</t>
  </si>
  <si>
    <t>Ethical Supplier Mandate</t>
  </si>
  <si>
    <t>Local Benefits test</t>
  </si>
  <si>
    <t>QLD charter for local content</t>
  </si>
  <si>
    <t xml:space="preserve">BAU is 2 but may not be called "sustainability" </t>
  </si>
  <si>
    <t>Develop default inclusions in EOI documentation and Pre-close Tender meetings</t>
  </si>
  <si>
    <t>AustRoads National Prequal System (NPS)</t>
  </si>
  <si>
    <t>Mandatory requirement of Env Management System for NPS. 
NPS Application Form
NPS for civil construction contracts (Appendix 2, Table B1)</t>
  </si>
  <si>
    <t>Tender EOI Questions and info booklet</t>
  </si>
  <si>
    <t>Pre-tener close meeting minutes</t>
  </si>
  <si>
    <t>BAU 1</t>
  </si>
  <si>
    <t>BAU is 0</t>
  </si>
  <si>
    <t>Climate change risk workshop minutes</t>
  </si>
  <si>
    <t>Guidance note on Climate change risk assessment methodology</t>
  </si>
  <si>
    <t>Update Contracts to refer to TMR's guidance on climate change risk assessments.</t>
  </si>
  <si>
    <t xml:space="preserve">Contracts. Require climate change risk assessment is to be completed prior to 30% design? </t>
  </si>
  <si>
    <t>Include Climate change risk assessment in options analysis and business case</t>
  </si>
  <si>
    <t>Design Drawings</t>
  </si>
  <si>
    <t>Risk registers</t>
  </si>
  <si>
    <t>Climate change assessment report</t>
  </si>
  <si>
    <t>Project risk register</t>
  </si>
  <si>
    <t>TMR contracts to require Principal conractors to manage the performance of supply chain</t>
  </si>
  <si>
    <t>CONTRACTS to identify touchpoints between QLD procurement policy reqiurements and the ISCA requirements and guide contractor to identify how their actions under QPP respond to ISCA requirements</t>
  </si>
  <si>
    <t xml:space="preserve">Not sure anyThing is required here as the contractor should identify need and action. </t>
  </si>
  <si>
    <t>Energy calculator (CERT from TfNSW)</t>
  </si>
  <si>
    <t xml:space="preserve">Where operational phase energy consumption is high (electrified rail) consider options for renewable energy offsets. </t>
  </si>
  <si>
    <t>Construction phase water logs (MRTS51)</t>
  </si>
  <si>
    <t>Construction phase water logs (MRTS 51)</t>
  </si>
  <si>
    <t>Contract documents setting target for non-potable. 
Water logs</t>
  </si>
  <si>
    <t xml:space="preserve">Contracts to include: requirement to model and evaluate different material options including the materials lifecycle impacts. </t>
  </si>
  <si>
    <t>Approved products list</t>
  </si>
  <si>
    <t xml:space="preserve">Enquire with approved supliers as to which products have EPDs or are on Isupply register. </t>
  </si>
  <si>
    <t>Bau = 1</t>
  </si>
  <si>
    <t>Review of Environmental Factors</t>
  </si>
  <si>
    <t>Water quality monitoring report post construction</t>
  </si>
  <si>
    <t>TMR Noise Code of Practice vol 1 and 2</t>
  </si>
  <si>
    <t>Noise and vibration assessment reports</t>
  </si>
  <si>
    <t>Noise and vibration management plans</t>
  </si>
  <si>
    <t xml:space="preserve">Operational phase vibration is generally not undertaken because it is not considerd a risk. Need to have this verified. </t>
  </si>
  <si>
    <t>Contracts - Environmental requirements for vibration management should be updated to reflect ISCA requirements for modelling and monitoring</t>
  </si>
  <si>
    <t xml:space="preserve">Determine project sustainability objectives and targets prior to entering Stage 0 of D&amp;C. 
Add objectives and targets to the Func Spec / SWTC / TIC-CO. </t>
  </si>
  <si>
    <t xml:space="preserve">Add requirement in the Func Spec / SWTC / TIC-CO for Contractor to include sustainability objectives and targets in their contracts and supply agreements. </t>
  </si>
  <si>
    <t xml:space="preserve">Need to include in Func Spec / SWTC / TIC-CO requirement to update risk assessment at least annually. </t>
  </si>
  <si>
    <t xml:space="preserve">Bau is 0. Althought current Func Spec / SWTC / TIC-CO and Supplementary specifiations stipulate an ISAP on the project team. </t>
  </si>
  <si>
    <t xml:space="preserve">Stipulate in the Func Spec / SWTC / TIC-CO the Senior management team member who has sustainability responsibility. </t>
  </si>
  <si>
    <t>Update Func Spec / SWTC / TIC-CO to include:
4 env audits per year during construction,
Weekly ISAP inspections of site management during construction,
Quarterly sustainability audits by ISAP,
at least 1 external audit by independent ISAP during design,</t>
  </si>
  <si>
    <t xml:space="preserve">Func Spec/ Func Spec / SWTC / TIC-CO/TIC to include template/minimum requirements for sustainability performance reporting. </t>
  </si>
  <si>
    <t>Include requiremnt for annual reporting in the Func spec/TIC-CO/Func Spec / SWTC / TIC-CO</t>
  </si>
  <si>
    <t xml:space="preserve">Func Spec / SWTC / TIC-CO to include template for knowledge sharing fact sheet. </t>
  </si>
  <si>
    <t xml:space="preserve">Func Spec / SWTC / TIC-CO updated to include C2SIW MCA process and template. </t>
  </si>
  <si>
    <t>Func Spec / SWTC / TIC-CO to identify touchpoints between QLD procurement policy reqiurements and the ISCA requirements and guide contractor to identify how their actions under QPP respond to ISCA requirements</t>
  </si>
  <si>
    <t xml:space="preserve">Func Spec / SWTC / TIC-CO to include:
guidance on TMR prescribed methodology for energy and carbon modelling. </t>
  </si>
  <si>
    <t xml:space="preserve">Func Spec / SWTC / TIC-CO: include stipulation that ENE-1 benchmark 2 is required. </t>
  </si>
  <si>
    <t xml:space="preserve">Func Spec / SWTC / TIC-CO hydraulics brief needs to be amended to include reuqirement to model 1.5yr ARI discharge from the site. </t>
  </si>
  <si>
    <t xml:space="preserve">Func Spec / SWTC / TIC-CO already includes requirement to strive for Benchmark 2 </t>
  </si>
  <si>
    <t>Func Spec / SWTC / TIC-CO - Environmental requirements for water quality management and monitoring should be updated to reflect ISCA requirements for modelling and monitoring</t>
  </si>
  <si>
    <t>Func Spec / SWTC / TIC-CO - Environmental requirements for noise management should be updated to reflect ISCA requirements for modleling and monitoring</t>
  </si>
  <si>
    <t xml:space="preserve">Specify in the Func Spec / Func Spec / SWTC / TIC-CO / TIC-CO environmental appendix that air quality modelling and monitoring is required to achieve BM 3. </t>
  </si>
  <si>
    <t>Func Spec / Func Spec / SWTC / TIC-CO / TIC-CO lighting appendix should include cross-reference to the ISCA requirements.</t>
  </si>
  <si>
    <t xml:space="preserve">if applicable, Update Func Spec / Func Spec / SWTC / TIC-CO / TIC-CO for environment to expand on contaminated sites management requirements to have sustainability assessment of remediation options. </t>
  </si>
  <si>
    <t xml:space="preserve">Update Func Spec / Func Spec / SWTC / TIC-CO / TIC-CO Hydraulics brief to ensure that the technical requirements for hyudraulic performance criteria in terms of allowable afflux is evaluated from a sustainability perspective and justificaiton of suitability of that criteria is documented for the future ISCA submission. </t>
  </si>
  <si>
    <t xml:space="preserve">Update Func Spec / Func Spec / SWTC / TIC-CO / TIC-CO to include waste targets for project. </t>
  </si>
  <si>
    <t xml:space="preserve">Func Spec / Func Spec / SWTC / TIC-CO / TIC-CO update to include in the environmental appendix actions and performance outcomes for ecological enhancements. </t>
  </si>
  <si>
    <t xml:space="preserve">Func Spec / Func Spec / SWTC / TIC-CO / TIC-CO update to include reference to the methodology for assessing habitat connectivity from Haughton project. </t>
  </si>
  <si>
    <t>Update Func Spec / Func Spec / SWTC / TIC-CO / TIC-CO with information from the TMR community engagement plan and outcomes from planning phase.
Negotiables &amp; non-negotiables,
priority issues for community</t>
  </si>
  <si>
    <t xml:space="preserve">Update Func Spec / Func Spec / SWTC / TIC-CO / TIC-CO community engagement to ensure that heritage is included as a element to seek input from stakeholders on. </t>
  </si>
  <si>
    <t xml:space="preserve">Func Spec / Func Spec / SWTC / TIC-CO / TIC-CO to identify opportunity for contractor to seek innovation credits under V2.0 credits for stakeholder engagement. </t>
  </si>
  <si>
    <t xml:space="preserve">Provide CEP template in the Func Spec / SWTC / TIC-CO. </t>
  </si>
  <si>
    <t xml:space="preserve">Func Spec / SWTC / TIC-CO landscape to be updated to include reference to these requirements. </t>
  </si>
  <si>
    <t>Review of environmental factors</t>
  </si>
  <si>
    <t>Air Quality assessment report</t>
  </si>
  <si>
    <t>Air quality monitoring results during construction</t>
  </si>
  <si>
    <t>BAU = 1 (maye not operational phase)</t>
  </si>
  <si>
    <t>Lighting design</t>
  </si>
  <si>
    <t>Lighting Design</t>
  </si>
  <si>
    <t>Generate a map/overlay of previously disturbed land</t>
  </si>
  <si>
    <t>Landscape manual</t>
  </si>
  <si>
    <t>MRTS16 and MRTS 51 annexures</t>
  </si>
  <si>
    <t>Specify that the topsoil shall be utilised on site unless deemed unsuitable</t>
  </si>
  <si>
    <t>Drainage drawings.</t>
  </si>
  <si>
    <t>Hydraulics assessment report. Including MUSIC model for pollutants</t>
  </si>
  <si>
    <t>No targets for landfill divesion however overall reduction is targetted.</t>
  </si>
  <si>
    <t>Waste management plan as part of Environmental Management Plan</t>
  </si>
  <si>
    <t xml:space="preserve">Waste records required under MRTS51. </t>
  </si>
  <si>
    <t>MRTS51 requires a waste management plan as part of construction EMP.</t>
  </si>
  <si>
    <t>EMP(C)</t>
  </si>
  <si>
    <t>Waste management records</t>
  </si>
  <si>
    <t xml:space="preserve">TMR to have internal discussions about the feasibility of upgrade and adaptability plans. Who/ what/ when/ How? </t>
  </si>
  <si>
    <t>Review of Environmental Factors
EMP©
Ecological Assessment Reports</t>
  </si>
  <si>
    <t>EMP©</t>
  </si>
  <si>
    <t>Design drawings</t>
  </si>
  <si>
    <t>Ecological assessment pre and post works</t>
  </si>
  <si>
    <t xml:space="preserve">Rehabiltiation plan. </t>
  </si>
  <si>
    <t>Community engagement meeting minutes</t>
  </si>
  <si>
    <t>Stakeholder engagement plan</t>
  </si>
  <si>
    <t>Urban design report</t>
  </si>
  <si>
    <t>Update Contracts to include requirement for urban design report and address CPTED</t>
  </si>
  <si>
    <t>Contract specifications</t>
  </si>
  <si>
    <t>Temporary access plans</t>
  </si>
  <si>
    <t>Cultural Heritage Management Plan</t>
  </si>
  <si>
    <t>Cultural Heritage Field Assessment Report</t>
  </si>
  <si>
    <t xml:space="preserve">Cultural heritage risk assessment </t>
  </si>
  <si>
    <t>BAU = 1/2</t>
  </si>
  <si>
    <t>CH monitoring reports</t>
  </si>
  <si>
    <t>Contract documentation</t>
  </si>
  <si>
    <t>Contracts to require heritage enhancements</t>
  </si>
  <si>
    <t>Community engagement plan</t>
  </si>
  <si>
    <t>Minutes and feedback on surveys</t>
  </si>
  <si>
    <t xml:space="preserve">Design reports referencing actions to address issues. </t>
  </si>
  <si>
    <t>CEP</t>
  </si>
  <si>
    <t>Design reports</t>
  </si>
  <si>
    <t>Community Engagement reports</t>
  </si>
  <si>
    <t>Survey feedback</t>
  </si>
  <si>
    <t>Contract documents MRTS16.1</t>
  </si>
  <si>
    <t>Env Audit reports</t>
  </si>
  <si>
    <t xml:space="preserve">Construction contract specifications,
Design Drawings,
Letter of support by TMR that the innovation has not been applied to a TMR project before. </t>
  </si>
  <si>
    <t xml:space="preserve">For major projects chapter 7 of the drainage design manual specifies the water quality modelling requirements. </t>
  </si>
  <si>
    <t>Longitudinal drainage report</t>
  </si>
  <si>
    <t xml:space="preserve">Water quality monitoring records during construction. This does not extend to receiving waters necessarily, only discharges from site. </t>
  </si>
  <si>
    <r>
      <t>Func Spec / SWTC / TIC-CO to include requirement to undetake background benchmarking sampling in r</t>
    </r>
    <r>
      <rPr>
        <b/>
        <sz val="10"/>
        <color theme="1"/>
        <rFont val="Arial"/>
        <family val="2"/>
      </rPr>
      <t>eceiving waters</t>
    </r>
    <r>
      <rPr>
        <sz val="10"/>
        <color theme="1"/>
        <rFont val="Arial"/>
        <family val="2"/>
      </rPr>
      <t xml:space="preserve"> during design phase and construction phase</t>
    </r>
  </si>
  <si>
    <t xml:space="preserve">Baseline water quality monitoring of both waterways and downstream receiving environment. </t>
  </si>
  <si>
    <t xml:space="preserve">Hydraulics assessment - longitudindal drainage design report. </t>
  </si>
  <si>
    <t xml:space="preserve">Longitudinal drainage design report. </t>
  </si>
  <si>
    <t xml:space="preserve">Noise and vibration Assessment Report to form part of the detailed design scope to provide evidence at submission. This report then gets updated by contractor after award of contract. </t>
  </si>
  <si>
    <t>Road Traffic Noise Assessment Report</t>
  </si>
  <si>
    <t>Operational phase vibration is generally not undertaken because it is not considerd a risk. Need to have this verified.  Possible cross-reference to "Assessing Vibration - A technical guideline from NSW EPA".</t>
  </si>
  <si>
    <t xml:space="preserve">Review of Environmental Factors
EMP©
Ecological Assessment Reports. Assess presence of potential fauna corridors but do not meet the reuqirements of Eco-2. Need to have supplementary scope to meet ISCA requirements. </t>
  </si>
  <si>
    <t xml:space="preserve">Fauna structures are often designed and constructed as part of major projects. However the traditional briefs need to consider the ISCA requirements to capture both in one deliverable. </t>
  </si>
  <si>
    <t xml:space="preserve">Undertake a renewable energy assessment report to review opportunities. </t>
  </si>
  <si>
    <t>Construction phase:
•	Use of biofuel (E10, B10 – B100) for vehicles, equipment and plant;
•	Use of biodiesel generators;
•	On-site solar energy generation (site office); and
•	On-site solar energy generation (solar lighting tower).</t>
  </si>
  <si>
    <t xml:space="preserve">•	Solar street lighting along Owen Creek Road extension or service roads;
•	Solar signalling;
•	Offsetting through renewable energy projects (i.e. through GoldPower); and
•	GreenPower®.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</si>
</sst>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0.0"/>
    <numFmt numFmtId="165" formatCode="_-* #,##0.0_-;\-* #,##0.0_-;_-* &quot;-&quot;?_-;_-@_-"/>
    <numFmt numFmtId="166" formatCode="_-&quot;$&quot;* #,##0_-;\-&quot;$&quot;* #,##0_-;_-&quot;$&quot;* &quot;-&quot;??_-;_-@_-"/>
    <numFmt numFmtId="167" formatCode="0.0%"/>
    <numFmt numFmtId="168" formatCode="0.000%"/>
    <numFmt numFmtId="169" formatCode="0.000"/>
  </numFmts>
  <fonts count="9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0"/>
      <name val="Arial"/>
      <family val="2"/>
    </font>
    <font>
      <b/>
      <sz val="10"/>
      <color theme="0"/>
      <name val="Arial"/>
      <family val="2"/>
    </font>
    <font>
      <b/>
      <sz val="10"/>
      <color theme="0" tint="-0.14999847407452621"/>
      <name val="Arial"/>
      <family val="2"/>
    </font>
    <font>
      <sz val="10"/>
      <color theme="1"/>
      <name val="Arial"/>
      <family val="2"/>
    </font>
    <font>
      <b/>
      <sz val="10"/>
      <color theme="1"/>
      <name val="Arial"/>
      <family val="2"/>
    </font>
    <font>
      <b/>
      <sz val="11"/>
      <color theme="1"/>
      <name val="Arial"/>
      <family val="2"/>
    </font>
    <font>
      <sz val="10"/>
      <name val="Arial"/>
      <family val="2"/>
    </font>
    <font>
      <sz val="10"/>
      <color rgb="FFFF0000"/>
      <name val="Arial"/>
      <family val="2"/>
    </font>
    <font>
      <b/>
      <sz val="10"/>
      <color rgb="FFFF0000"/>
      <name val="Arial"/>
      <family val="2"/>
    </font>
    <font>
      <sz val="11"/>
      <color theme="1"/>
      <name val="Arial"/>
      <family val="2"/>
    </font>
    <font>
      <sz val="8"/>
      <name val="Arial"/>
      <family val="2"/>
    </font>
    <font>
      <sz val="3"/>
      <color theme="1"/>
      <name val="Arial"/>
      <family val="2"/>
    </font>
    <font>
      <sz val="10"/>
      <color theme="8" tint="0.79998168889431442"/>
      <name val="Arial"/>
      <family val="2"/>
    </font>
    <font>
      <sz val="11"/>
      <color rgb="FF00A8CB"/>
      <name val="Wingdings 3"/>
      <family val="1"/>
      <charset val="2"/>
    </font>
    <font>
      <sz val="10"/>
      <color rgb="FF00A8CB"/>
      <name val="Arial"/>
      <family val="2"/>
    </font>
    <font>
      <sz val="9"/>
      <color indexed="81"/>
      <name val="Tahoma"/>
      <family val="2"/>
    </font>
    <font>
      <b/>
      <sz val="9"/>
      <color indexed="81"/>
      <name val="Tahoma"/>
      <family val="2"/>
    </font>
    <font>
      <b/>
      <sz val="10"/>
      <color theme="8"/>
      <name val="Arial"/>
      <family val="2"/>
    </font>
    <font>
      <sz val="10"/>
      <color theme="8"/>
      <name val="Arial"/>
      <family val="2"/>
    </font>
    <font>
      <sz val="11"/>
      <color theme="8"/>
      <name val="Wingdings 3"/>
      <family val="1"/>
      <charset val="2"/>
    </font>
    <font>
      <sz val="8"/>
      <color theme="8"/>
      <name val="Arial"/>
      <family val="2"/>
    </font>
    <font>
      <sz val="8"/>
      <color theme="1"/>
      <name val="Arial"/>
      <family val="2"/>
    </font>
    <font>
      <sz val="8"/>
      <color theme="8" tint="0.79998168889431442"/>
      <name val="Arial"/>
      <family val="2"/>
    </font>
    <font>
      <sz val="11"/>
      <name val="Arial"/>
      <family val="2"/>
    </font>
    <font>
      <b/>
      <sz val="8"/>
      <color rgb="FF00A8CB"/>
      <name val="Arial"/>
      <family val="2"/>
    </font>
    <font>
      <sz val="8"/>
      <color rgb="FF00A8CB"/>
      <name val="Arial"/>
      <family val="2"/>
    </font>
    <font>
      <sz val="11"/>
      <color rgb="FF006100"/>
      <name val="Calibri"/>
      <family val="2"/>
      <scheme val="minor"/>
    </font>
    <font>
      <b/>
      <sz val="9"/>
      <color rgb="FFFA7D00"/>
      <name val="Arial"/>
      <family val="2"/>
    </font>
    <font>
      <b/>
      <sz val="11"/>
      <color rgb="FF373737"/>
      <name val="Arial"/>
      <family val="2"/>
    </font>
    <font>
      <sz val="11"/>
      <name val="Calibri"/>
      <family val="2"/>
      <scheme val="minor"/>
    </font>
    <font>
      <b/>
      <sz val="14"/>
      <name val="Arial"/>
      <family val="2"/>
    </font>
    <font>
      <sz val="11"/>
      <color rgb="FF00A8CB"/>
      <name val="Arial"/>
      <family val="2"/>
    </font>
    <font>
      <b/>
      <sz val="16"/>
      <name val="Calibri"/>
      <family val="2"/>
      <scheme val="minor"/>
    </font>
    <font>
      <b/>
      <sz val="12"/>
      <color rgb="FF00A8CB"/>
      <name val="Arial"/>
      <family val="2"/>
    </font>
    <font>
      <b/>
      <sz val="11"/>
      <name val="Arial"/>
      <family val="2"/>
    </font>
    <font>
      <sz val="40"/>
      <color rgb="FF00A8CB"/>
      <name val="Arial"/>
      <family val="2"/>
    </font>
    <font>
      <b/>
      <sz val="12"/>
      <name val="Arial"/>
      <family val="2"/>
    </font>
    <font>
      <b/>
      <sz val="10"/>
      <color rgb="FF00A8CB"/>
      <name val="Arial"/>
      <family val="2"/>
    </font>
    <font>
      <b/>
      <sz val="11"/>
      <name val="Calibri"/>
      <family val="2"/>
      <scheme val="minor"/>
    </font>
    <font>
      <b/>
      <sz val="11"/>
      <color rgb="FF00A8CB"/>
      <name val="Arial"/>
      <family val="2"/>
    </font>
    <font>
      <sz val="11"/>
      <color rgb="FF414042"/>
      <name val="Arial"/>
      <family val="2"/>
    </font>
    <font>
      <b/>
      <sz val="16"/>
      <name val="Arial"/>
      <family val="2"/>
    </font>
    <font>
      <b/>
      <sz val="9"/>
      <name val="Arial"/>
      <family val="2"/>
    </font>
    <font>
      <sz val="11"/>
      <color theme="6"/>
      <name val="Arial"/>
      <family val="2"/>
    </font>
    <font>
      <sz val="11"/>
      <color rgb="FF373737"/>
      <name val="Arial"/>
      <family val="2"/>
    </font>
    <font>
      <b/>
      <sz val="12"/>
      <color theme="0"/>
      <name val="Arial"/>
      <family val="2"/>
    </font>
    <font>
      <b/>
      <sz val="11"/>
      <color theme="0"/>
      <name val="Arial"/>
      <family val="2"/>
    </font>
    <font>
      <b/>
      <sz val="12"/>
      <color rgb="FF999999"/>
      <name val="Arial"/>
      <family val="2"/>
    </font>
    <font>
      <u/>
      <sz val="11"/>
      <color theme="10"/>
      <name val="Calibri"/>
      <family val="2"/>
      <scheme val="minor"/>
    </font>
    <font>
      <sz val="10"/>
      <color rgb="FF373737"/>
      <name val="Arial"/>
      <family val="2"/>
    </font>
    <font>
      <b/>
      <sz val="12"/>
      <color rgb="FF373737"/>
      <name val="Arial"/>
      <family val="2"/>
    </font>
    <font>
      <sz val="11"/>
      <color rgb="FF373737"/>
      <name val="Calibri"/>
      <family val="2"/>
      <scheme val="minor"/>
    </font>
    <font>
      <u/>
      <sz val="11"/>
      <color rgb="FF373737"/>
      <name val="Calibri"/>
      <family val="2"/>
      <scheme val="minor"/>
    </font>
    <font>
      <u/>
      <sz val="11"/>
      <color theme="10"/>
      <name val="Arial"/>
      <family val="2"/>
    </font>
    <font>
      <u/>
      <sz val="11"/>
      <color rgb="FF373737"/>
      <name val="Arial"/>
      <family val="2"/>
    </font>
    <font>
      <u/>
      <sz val="10"/>
      <color rgb="FF373737"/>
      <name val="Arial"/>
      <family val="2"/>
    </font>
    <font>
      <b/>
      <sz val="10"/>
      <color rgb="FF373737"/>
      <name val="Arial"/>
      <family val="2"/>
    </font>
    <font>
      <sz val="10"/>
      <color theme="1"/>
      <name val="Calibri"/>
      <family val="2"/>
      <scheme val="minor"/>
    </font>
    <font>
      <u/>
      <sz val="11"/>
      <color theme="1"/>
      <name val="Arial"/>
      <family val="2"/>
    </font>
    <font>
      <b/>
      <sz val="11"/>
      <color theme="1"/>
      <name val="Calibri"/>
      <family val="2"/>
      <scheme val="minor"/>
    </font>
    <font>
      <sz val="9"/>
      <name val="Arial"/>
      <family val="2"/>
    </font>
    <font>
      <sz val="9"/>
      <color indexed="8"/>
      <name val="Arial"/>
      <family val="2"/>
    </font>
    <font>
      <sz val="9"/>
      <color theme="1"/>
      <name val="Calibri"/>
      <family val="2"/>
      <scheme val="minor"/>
    </font>
    <font>
      <b/>
      <sz val="11"/>
      <color rgb="FFCCCCCC"/>
      <name val="Arial"/>
      <family val="2"/>
    </font>
    <font>
      <sz val="11"/>
      <color rgb="FFCCCCCC"/>
      <name val="Arial"/>
      <family val="2"/>
    </font>
    <font>
      <sz val="9"/>
      <color theme="0" tint="-0.14999847407452621"/>
      <name val="Arial"/>
      <family val="2"/>
    </font>
    <font>
      <b/>
      <sz val="11"/>
      <color rgb="FFCCCCCC"/>
      <name val="Calibri"/>
      <family val="2"/>
      <scheme val="minor"/>
    </font>
    <font>
      <sz val="9"/>
      <name val="Calibri"/>
      <family val="2"/>
      <scheme val="minor"/>
    </font>
    <font>
      <sz val="11"/>
      <color theme="1" tint="0.34998626667073579"/>
      <name val="Calibri"/>
      <family val="2"/>
      <scheme val="minor"/>
    </font>
    <font>
      <b/>
      <sz val="10"/>
      <color indexed="81"/>
      <name val="Tahoma"/>
      <family val="2"/>
    </font>
    <font>
      <sz val="10"/>
      <color indexed="81"/>
      <name val="Tahoma"/>
      <family val="2"/>
    </font>
    <font>
      <b/>
      <sz val="8"/>
      <name val="Arial"/>
      <family val="2"/>
    </font>
    <font>
      <b/>
      <sz val="8"/>
      <color theme="1"/>
      <name val="Arial"/>
      <family val="2"/>
    </font>
    <font>
      <sz val="9"/>
      <color rgb="FFFA7D00"/>
      <name val="Arial"/>
      <family val="2"/>
    </font>
    <font>
      <sz val="11"/>
      <color rgb="FF00A8CB"/>
      <name val="Calibri"/>
      <family val="2"/>
      <scheme val="minor"/>
    </font>
    <font>
      <b/>
      <sz val="11"/>
      <color rgb="FFF3EFE8"/>
      <name val="Arial"/>
      <family val="2"/>
    </font>
    <font>
      <sz val="14"/>
      <color rgb="FFCC2200"/>
      <name val="Arial"/>
      <family val="2"/>
    </font>
    <font>
      <b/>
      <i/>
      <sz val="11"/>
      <color rgb="FFF3EFE8"/>
      <name val="Arial"/>
      <family val="2"/>
    </font>
    <font>
      <sz val="11"/>
      <color indexed="63"/>
      <name val="Arial"/>
      <family val="2"/>
    </font>
    <font>
      <b/>
      <sz val="10"/>
      <name val="Arial"/>
      <family val="2"/>
    </font>
    <font>
      <b/>
      <sz val="10"/>
      <color theme="1"/>
      <name val="Calibri"/>
      <family val="2"/>
      <scheme val="minor"/>
    </font>
    <font>
      <sz val="11"/>
      <color theme="0"/>
      <name val="Wingdings 3"/>
      <family val="1"/>
      <charset val="2"/>
    </font>
  </fonts>
  <fills count="23">
    <fill>
      <patternFill patternType="none"/>
    </fill>
    <fill>
      <patternFill patternType="gray125"/>
    </fill>
    <fill>
      <patternFill patternType="solid">
        <fgColor rgb="FF4140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B2B1B3"/>
        <bgColor indexed="64"/>
      </patternFill>
    </fill>
    <fill>
      <patternFill patternType="solid">
        <fgColor theme="8"/>
        <bgColor indexed="64"/>
      </patternFill>
    </fill>
    <fill>
      <patternFill patternType="solid">
        <fgColor theme="2"/>
        <bgColor indexed="64"/>
      </patternFill>
    </fill>
    <fill>
      <patternFill patternType="solid">
        <fgColor theme="0" tint="-0.34998626667073579"/>
        <bgColor indexed="64"/>
      </patternFill>
    </fill>
    <fill>
      <patternFill patternType="solid">
        <fgColor rgb="FFC6EFCE"/>
      </patternFill>
    </fill>
    <fill>
      <patternFill patternType="solid">
        <fgColor theme="0" tint="-0.249977111117893"/>
        <bgColor indexed="64"/>
      </patternFill>
    </fill>
    <fill>
      <patternFill patternType="solid">
        <fgColor theme="0" tint="-4.9989318521683403E-2"/>
        <bgColor indexed="64"/>
      </patternFill>
    </fill>
    <fill>
      <patternFill patternType="solid">
        <fgColor rgb="FFF2F2F2"/>
      </patternFill>
    </fill>
    <fill>
      <patternFill patternType="solid">
        <fgColor rgb="FFCCCCCC"/>
        <bgColor indexed="64"/>
      </patternFill>
    </fill>
    <fill>
      <patternFill patternType="solid">
        <fgColor theme="4" tint="0.59999389629810485"/>
        <bgColor indexed="64"/>
      </patternFill>
    </fill>
    <fill>
      <patternFill patternType="solid">
        <fgColor rgb="FFFFC000"/>
        <bgColor indexed="64"/>
      </patternFill>
    </fill>
    <fill>
      <patternFill patternType="solid">
        <fgColor theme="6" tint="-0.249977111117893"/>
        <bgColor indexed="64"/>
      </patternFill>
    </fill>
    <fill>
      <patternFill patternType="solid">
        <fgColor theme="5" tint="-0.249977111117893"/>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auto="1"/>
      </top>
      <bottom style="thin">
        <color theme="0" tint="-0.34998626667073579"/>
      </bottom>
      <diagonal/>
    </border>
    <border>
      <left/>
      <right style="thin">
        <color theme="0" tint="-0.34998626667073579"/>
      </right>
      <top/>
      <bottom style="thin">
        <color theme="0" tint="-0.34998626667073579"/>
      </bottom>
      <diagonal/>
    </border>
    <border>
      <left/>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top/>
      <bottom/>
      <diagonal/>
    </border>
    <border>
      <left/>
      <right style="thin">
        <color rgb="FF414042"/>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thick">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ck">
        <color auto="1"/>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right style="medium">
        <color indexed="64"/>
      </right>
      <top style="medium">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double">
        <color rgb="FFFF8001"/>
      </bottom>
      <diagonal/>
    </border>
    <border>
      <left/>
      <right/>
      <top/>
      <bottom style="thick">
        <color rgb="FFF3EFE8"/>
      </bottom>
      <diagonal/>
    </border>
    <border>
      <left style="thin">
        <color rgb="FF373737"/>
      </left>
      <right style="thin">
        <color rgb="FF373737"/>
      </right>
      <top/>
      <bottom style="thin">
        <color rgb="FF373737"/>
      </bottom>
      <diagonal/>
    </border>
    <border>
      <left style="medium">
        <color indexed="64"/>
      </left>
      <right/>
      <top/>
      <bottom/>
      <diagonal/>
    </border>
  </borders>
  <cellStyleXfs count="18">
    <xf numFmtId="0" fontId="0" fillId="0" borderId="0"/>
    <xf numFmtId="9" fontId="19" fillId="0" borderId="0" applyFont="0" applyFill="0" applyBorder="0" applyAlignment="0" applyProtection="0"/>
    <xf numFmtId="0" fontId="15" fillId="0" borderId="0"/>
    <xf numFmtId="0" fontId="42" fillId="14" borderId="0" applyNumberFormat="0" applyBorder="0" applyAlignment="0" applyProtection="0"/>
    <xf numFmtId="0" fontId="43" fillId="17" borderId="45" applyNumberFormat="0" applyAlignment="0" applyProtection="0"/>
    <xf numFmtId="44" fontId="19" fillId="0" borderId="0" applyFont="0" applyFill="0" applyBorder="0" applyAlignment="0" applyProtection="0"/>
    <xf numFmtId="0" fontId="14" fillId="0" borderId="0"/>
    <xf numFmtId="0" fontId="64" fillId="0" borderId="0" applyNumberForma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89" fillId="0" borderId="52" applyNumberFormat="0" applyFill="0" applyAlignment="0" applyProtection="0"/>
    <xf numFmtId="0" fontId="22" fillId="0" borderId="0"/>
    <xf numFmtId="9" fontId="12" fillId="0" borderId="0" applyFont="0" applyFill="0" applyBorder="0" applyAlignment="0" applyProtection="0"/>
    <xf numFmtId="0" fontId="12" fillId="0" borderId="0"/>
    <xf numFmtId="0" fontId="11" fillId="0" borderId="0"/>
    <xf numFmtId="43" fontId="11" fillId="0" borderId="0" applyFont="0" applyFill="0" applyBorder="0" applyAlignment="0" applyProtection="0"/>
    <xf numFmtId="9" fontId="11" fillId="0" borderId="0" applyFont="0" applyFill="0" applyBorder="0" applyAlignment="0" applyProtection="0"/>
  </cellStyleXfs>
  <cellXfs count="758">
    <xf numFmtId="0" fontId="0" fillId="0" borderId="0" xfId="0"/>
    <xf numFmtId="0" fontId="0" fillId="0" borderId="1" xfId="0" applyBorder="1"/>
    <xf numFmtId="0" fontId="0" fillId="0" borderId="0" xfId="0" applyAlignment="1">
      <alignment wrapText="1"/>
    </xf>
    <xf numFmtId="0" fontId="18" fillId="2" borderId="0" xfId="0" applyFont="1" applyFill="1" applyAlignment="1">
      <alignment wrapText="1"/>
    </xf>
    <xf numFmtId="0" fontId="18" fillId="0" borderId="0" xfId="0" applyFont="1"/>
    <xf numFmtId="0" fontId="0" fillId="7" borderId="8" xfId="0" applyFill="1" applyBorder="1" applyAlignment="1">
      <alignment horizontal="left" vertical="top"/>
    </xf>
    <xf numFmtId="0" fontId="0" fillId="7" borderId="9" xfId="0" applyFill="1" applyBorder="1" applyAlignment="1">
      <alignment horizontal="left" vertical="top"/>
    </xf>
    <xf numFmtId="0" fontId="0" fillId="7" borderId="7" xfId="0" applyFill="1" applyBorder="1" applyAlignment="1">
      <alignment horizontal="left" vertical="top"/>
    </xf>
    <xf numFmtId="0" fontId="0" fillId="0" borderId="0" xfId="0" applyAlignment="1">
      <alignment horizontal="center"/>
    </xf>
    <xf numFmtId="0" fontId="0" fillId="0" borderId="0" xfId="0" applyAlignment="1">
      <alignment horizontal="left" indent="1"/>
    </xf>
    <xf numFmtId="0" fontId="0" fillId="3" borderId="0" xfId="0" applyFill="1"/>
    <xf numFmtId="0" fontId="20" fillId="0" borderId="0" xfId="0" applyFont="1"/>
    <xf numFmtId="0" fontId="15" fillId="0" borderId="0" xfId="2"/>
    <xf numFmtId="0" fontId="0" fillId="8" borderId="1" xfId="0" applyFill="1" applyBorder="1"/>
    <xf numFmtId="0" fontId="0" fillId="0" borderId="11" xfId="0" applyBorder="1" applyAlignment="1">
      <alignment horizontal="center"/>
    </xf>
    <xf numFmtId="2" fontId="0" fillId="0" borderId="0" xfId="0" applyNumberFormat="1"/>
    <xf numFmtId="0" fontId="17" fillId="2" borderId="0" xfId="0" applyFont="1" applyFill="1"/>
    <xf numFmtId="0" fontId="17" fillId="2" borderId="0" xfId="0" applyFont="1" applyFill="1" applyAlignment="1">
      <alignment horizontal="left" indent="1"/>
    </xf>
    <xf numFmtId="0" fontId="0" fillId="0" borderId="1" xfId="0" applyBorder="1" applyAlignment="1">
      <alignment horizontal="center"/>
    </xf>
    <xf numFmtId="0" fontId="0" fillId="2" borderId="0" xfId="0" applyFill="1"/>
    <xf numFmtId="0" fontId="0" fillId="2" borderId="0" xfId="0" applyFill="1" applyAlignment="1">
      <alignment horizontal="left" indent="1"/>
    </xf>
    <xf numFmtId="0" fontId="17" fillId="2" borderId="0" xfId="0" applyFont="1" applyFill="1" applyAlignment="1">
      <alignment horizontal="center" wrapText="1"/>
    </xf>
    <xf numFmtId="2" fontId="0" fillId="3" borderId="0" xfId="0" applyNumberFormat="1" applyFill="1"/>
    <xf numFmtId="0" fontId="23" fillId="0" borderId="0" xfId="0" applyFont="1"/>
    <xf numFmtId="0" fontId="0" fillId="0" borderId="0" xfId="0" applyFont="1"/>
    <xf numFmtId="0" fontId="0" fillId="10" borderId="0" xfId="0" applyFill="1"/>
    <xf numFmtId="0" fontId="20" fillId="10" borderId="0" xfId="0" applyFont="1" applyFill="1"/>
    <xf numFmtId="0" fontId="23" fillId="10" borderId="0" xfId="0" applyFont="1" applyFill="1"/>
    <xf numFmtId="0" fontId="0" fillId="10" borderId="0" xfId="0" applyFill="1" applyAlignment="1">
      <alignment horizontal="left" indent="1"/>
    </xf>
    <xf numFmtId="0" fontId="0" fillId="10" borderId="0" xfId="0" applyFill="1" applyAlignment="1">
      <alignment wrapText="1"/>
    </xf>
    <xf numFmtId="0" fontId="0" fillId="10" borderId="0" xfId="0" applyFont="1" applyFill="1"/>
    <xf numFmtId="0" fontId="26" fillId="0" borderId="4" xfId="0" applyFont="1" applyBorder="1" applyAlignment="1">
      <alignment horizontal="left" vertical="center" wrapText="1" indent="1"/>
    </xf>
    <xf numFmtId="0" fontId="27" fillId="7" borderId="2" xfId="0" applyFont="1" applyFill="1" applyBorder="1" applyAlignment="1">
      <alignment horizontal="left" vertical="center" wrapText="1"/>
    </xf>
    <xf numFmtId="0" fontId="28" fillId="3" borderId="20" xfId="0" applyFont="1" applyFill="1" applyBorder="1" applyAlignment="1">
      <alignment horizontal="center" vertical="top" wrapText="1"/>
    </xf>
    <xf numFmtId="0" fontId="28" fillId="3" borderId="17" xfId="0" applyFont="1" applyFill="1" applyBorder="1" applyAlignment="1">
      <alignment horizontal="center" vertical="top" wrapText="1"/>
    </xf>
    <xf numFmtId="0" fontId="28" fillId="3" borderId="0" xfId="0" applyFont="1" applyFill="1" applyBorder="1" applyAlignment="1">
      <alignment horizontal="center" vertical="top" wrapText="1"/>
    </xf>
    <xf numFmtId="0" fontId="0" fillId="3" borderId="0" xfId="0" applyFill="1" applyBorder="1" applyAlignment="1">
      <alignment horizontal="left" vertical="top" wrapText="1"/>
    </xf>
    <xf numFmtId="0" fontId="28" fillId="3" borderId="0" xfId="0" applyFont="1" applyFill="1" applyBorder="1" applyAlignment="1">
      <alignment horizontal="left" vertical="top" wrapText="1"/>
    </xf>
    <xf numFmtId="0" fontId="0" fillId="3" borderId="0" xfId="0" applyFill="1" applyBorder="1" applyAlignment="1">
      <alignment horizontal="center" vertical="top" wrapText="1"/>
    </xf>
    <xf numFmtId="0" fontId="0" fillId="3" borderId="0" xfId="0" applyFill="1" applyBorder="1" applyAlignment="1">
      <alignment vertical="top" wrapText="1"/>
    </xf>
    <xf numFmtId="2" fontId="0" fillId="3" borderId="17" xfId="0" applyNumberFormat="1" applyFill="1" applyBorder="1" applyAlignment="1">
      <alignment horizontal="center" wrapText="1"/>
    </xf>
    <xf numFmtId="2" fontId="0" fillId="3" borderId="29" xfId="0" applyNumberFormat="1" applyFill="1" applyBorder="1" applyAlignment="1">
      <alignment horizontal="center" wrapText="1"/>
    </xf>
    <xf numFmtId="0" fontId="30" fillId="3" borderId="0" xfId="0" applyFont="1" applyFill="1" applyBorder="1" applyAlignment="1">
      <alignment horizontal="left" vertical="top" wrapText="1"/>
    </xf>
    <xf numFmtId="0" fontId="30" fillId="3" borderId="0" xfId="0" applyFont="1" applyFill="1" applyBorder="1" applyAlignment="1">
      <alignment horizontal="center" vertical="top" wrapText="1"/>
    </xf>
    <xf numFmtId="0" fontId="30" fillId="10" borderId="0" xfId="0" applyFont="1" applyFill="1"/>
    <xf numFmtId="0" fontId="30" fillId="0" borderId="0" xfId="0" applyFont="1"/>
    <xf numFmtId="0" fontId="0" fillId="7" borderId="25" xfId="0" applyFill="1" applyBorder="1" applyAlignment="1" applyProtection="1">
      <alignment horizontal="center" vertical="center" wrapText="1"/>
      <protection locked="0"/>
    </xf>
    <xf numFmtId="2" fontId="0" fillId="3" borderId="0" xfId="0" applyNumberFormat="1" applyFill="1" applyBorder="1" applyAlignment="1">
      <alignment horizontal="center" wrapText="1"/>
    </xf>
    <xf numFmtId="2" fontId="0" fillId="3" borderId="30" xfId="0" applyNumberFormat="1" applyFill="1" applyBorder="1" applyAlignment="1">
      <alignment horizontal="center" wrapText="1"/>
    </xf>
    <xf numFmtId="2" fontId="0" fillId="4" borderId="24" xfId="0" applyNumberFormat="1" applyFill="1" applyBorder="1" applyAlignment="1">
      <alignment horizontal="center" vertical="center" wrapText="1"/>
    </xf>
    <xf numFmtId="2" fontId="0" fillId="4" borderId="22" xfId="0" applyNumberFormat="1" applyFill="1" applyBorder="1" applyAlignment="1">
      <alignment horizontal="center" vertical="center" wrapText="1"/>
    </xf>
    <xf numFmtId="0" fontId="22" fillId="7" borderId="22" xfId="0" applyFont="1" applyFill="1" applyBorder="1" applyAlignment="1">
      <alignment horizontal="center" vertical="center"/>
    </xf>
    <xf numFmtId="0" fontId="28" fillId="3" borderId="23" xfId="0" applyFont="1" applyFill="1" applyBorder="1" applyAlignment="1">
      <alignment horizontal="left" vertical="top" wrapText="1"/>
    </xf>
    <xf numFmtId="0" fontId="0" fillId="3" borderId="32" xfId="0" applyFill="1" applyBorder="1" applyAlignment="1">
      <alignment horizontal="left" vertical="top" wrapText="1"/>
    </xf>
    <xf numFmtId="0" fontId="0" fillId="3" borderId="23" xfId="0" applyFill="1" applyBorder="1" applyAlignment="1">
      <alignment horizontal="center" vertical="top" wrapText="1"/>
    </xf>
    <xf numFmtId="0" fontId="0" fillId="3" borderId="23" xfId="0" applyFill="1" applyBorder="1" applyAlignment="1">
      <alignment horizontal="left" vertical="top" wrapText="1"/>
    </xf>
    <xf numFmtId="0" fontId="0" fillId="3" borderId="31" xfId="0" applyFill="1" applyBorder="1" applyAlignment="1">
      <alignment horizontal="center" vertical="top" wrapText="1"/>
    </xf>
    <xf numFmtId="0" fontId="0" fillId="3" borderId="32" xfId="0" applyFill="1" applyBorder="1" applyAlignment="1">
      <alignment horizontal="center" vertical="top" wrapText="1"/>
    </xf>
    <xf numFmtId="0" fontId="16" fillId="0" borderId="1" xfId="0" applyFont="1" applyBorder="1" applyAlignment="1">
      <alignment horizontal="center" vertical="center" wrapText="1"/>
    </xf>
    <xf numFmtId="0" fontId="16" fillId="0" borderId="33" xfId="0" applyFont="1" applyBorder="1" applyAlignment="1">
      <alignment horizontal="center" vertical="center" wrapText="1"/>
    </xf>
    <xf numFmtId="0" fontId="0" fillId="7" borderId="34" xfId="0" applyFill="1" applyBorder="1" applyAlignment="1" applyProtection="1">
      <alignment horizontal="center" vertical="center" wrapText="1"/>
      <protection locked="0"/>
    </xf>
    <xf numFmtId="0" fontId="22" fillId="7" borderId="35" xfId="0" applyFont="1" applyFill="1" applyBorder="1" applyAlignment="1">
      <alignment horizontal="center" vertical="center"/>
    </xf>
    <xf numFmtId="0" fontId="0" fillId="0" borderId="35" xfId="0" applyBorder="1" applyAlignment="1" applyProtection="1">
      <alignment horizontal="center" vertical="center" wrapText="1"/>
      <protection locked="0"/>
    </xf>
    <xf numFmtId="2" fontId="0" fillId="4" borderId="36" xfId="0" applyNumberFormat="1" applyFill="1" applyBorder="1" applyAlignment="1">
      <alignment horizontal="center" vertical="center" wrapText="1"/>
    </xf>
    <xf numFmtId="0" fontId="18" fillId="2" borderId="0" xfId="0" applyFont="1" applyFill="1" applyBorder="1" applyAlignment="1">
      <alignment horizontal="center" textRotation="90"/>
    </xf>
    <xf numFmtId="0" fontId="17" fillId="11" borderId="0" xfId="0" applyFont="1" applyFill="1" applyBorder="1" applyAlignment="1">
      <alignment horizontal="center"/>
    </xf>
    <xf numFmtId="0" fontId="18" fillId="11" borderId="0" xfId="0" applyFont="1" applyFill="1" applyBorder="1" applyAlignment="1">
      <alignment horizontal="center" textRotation="90"/>
    </xf>
    <xf numFmtId="0" fontId="17" fillId="11" borderId="0" xfId="0" applyFont="1" applyFill="1" applyBorder="1" applyAlignment="1">
      <alignment horizontal="center" textRotation="90"/>
    </xf>
    <xf numFmtId="2" fontId="0" fillId="11" borderId="0" xfId="0" applyNumberFormat="1" applyFill="1" applyBorder="1" applyAlignment="1">
      <alignment horizontal="center" vertical="center" wrapText="1"/>
    </xf>
    <xf numFmtId="0" fontId="28" fillId="11" borderId="0" xfId="0" applyFont="1" applyFill="1" applyBorder="1" applyAlignment="1">
      <alignment horizontal="center" vertical="top" wrapText="1"/>
    </xf>
    <xf numFmtId="2" fontId="0" fillId="11" borderId="23" xfId="0" applyNumberFormat="1" applyFill="1" applyBorder="1" applyAlignment="1">
      <alignment horizontal="center" vertical="center" wrapText="1"/>
    </xf>
    <xf numFmtId="2" fontId="0" fillId="11" borderId="0" xfId="0" applyNumberFormat="1" applyFill="1" applyBorder="1" applyAlignment="1">
      <alignment horizontal="center" wrapText="1"/>
    </xf>
    <xf numFmtId="0" fontId="0" fillId="11" borderId="0" xfId="0" applyFill="1" applyBorder="1" applyAlignment="1">
      <alignment horizontal="center" vertical="center" wrapText="1"/>
    </xf>
    <xf numFmtId="0" fontId="0" fillId="11" borderId="0" xfId="0" applyFill="1" applyBorder="1" applyAlignment="1">
      <alignment horizontal="left" vertical="top" wrapText="1"/>
    </xf>
    <xf numFmtId="0" fontId="28" fillId="11" borderId="0" xfId="0" applyFont="1" applyFill="1" applyBorder="1" applyAlignment="1">
      <alignment horizontal="left" vertical="top" wrapText="1"/>
    </xf>
    <xf numFmtId="0" fontId="0" fillId="11" borderId="0" xfId="0" applyFill="1" applyBorder="1" applyAlignment="1">
      <alignment horizontal="center" vertical="top" wrapText="1"/>
    </xf>
    <xf numFmtId="0" fontId="33" fillId="11" borderId="0" xfId="0" applyFont="1" applyFill="1" applyBorder="1" applyAlignment="1">
      <alignment horizontal="center" textRotation="90"/>
    </xf>
    <xf numFmtId="0" fontId="34" fillId="3" borderId="0" xfId="0" applyFont="1" applyFill="1" applyBorder="1" applyAlignment="1">
      <alignment horizontal="left" vertical="top" wrapText="1"/>
    </xf>
    <xf numFmtId="0" fontId="34" fillId="3" borderId="0" xfId="0" applyFont="1" applyFill="1" applyBorder="1" applyAlignment="1">
      <alignment horizontal="center" vertical="top" wrapText="1"/>
    </xf>
    <xf numFmtId="0" fontId="34" fillId="10" borderId="0" xfId="0" applyFont="1" applyFill="1"/>
    <xf numFmtId="0" fontId="34" fillId="0" borderId="0" xfId="0" applyFont="1"/>
    <xf numFmtId="0" fontId="35" fillId="3" borderId="0" xfId="0" applyFont="1" applyFill="1" applyAlignment="1">
      <alignment horizontal="left" vertical="top"/>
    </xf>
    <xf numFmtId="0" fontId="17" fillId="2" borderId="0" xfId="0" applyFont="1" applyFill="1" applyBorder="1" applyAlignment="1">
      <alignment horizontal="center" textRotation="90"/>
    </xf>
    <xf numFmtId="0" fontId="33" fillId="2" borderId="0" xfId="0" applyFont="1" applyFill="1" applyBorder="1" applyAlignment="1">
      <alignment horizontal="center" textRotation="90"/>
    </xf>
    <xf numFmtId="0" fontId="17" fillId="2" borderId="0" xfId="0" applyFont="1" applyFill="1" applyBorder="1" applyAlignment="1">
      <alignment horizontal="center"/>
    </xf>
    <xf numFmtId="0" fontId="36" fillId="3" borderId="0" xfId="0" applyFont="1" applyFill="1" applyAlignment="1">
      <alignment horizontal="right" vertical="center" indent="1"/>
    </xf>
    <xf numFmtId="0" fontId="16" fillId="3" borderId="0" xfId="0" applyFont="1" applyFill="1" applyBorder="1" applyAlignment="1">
      <alignment horizontal="center" vertical="center" wrapText="1"/>
    </xf>
    <xf numFmtId="0" fontId="0" fillId="7" borderId="24" xfId="0" applyFill="1" applyBorder="1" applyAlignment="1" applyProtection="1">
      <alignment horizontal="center" vertical="center" wrapText="1"/>
      <protection locked="0"/>
    </xf>
    <xf numFmtId="0" fontId="35" fillId="7" borderId="39" xfId="0" applyFont="1" applyFill="1" applyBorder="1" applyAlignment="1">
      <alignment horizontal="left" vertical="top"/>
    </xf>
    <xf numFmtId="0" fontId="35" fillId="3" borderId="0" xfId="0" applyFont="1" applyFill="1" applyBorder="1" applyAlignment="1">
      <alignment horizontal="left" vertical="top"/>
    </xf>
    <xf numFmtId="0" fontId="22" fillId="3" borderId="0" xfId="0" applyFont="1" applyFill="1" applyBorder="1" applyAlignment="1">
      <alignment horizontal="center" vertical="center" wrapText="1"/>
    </xf>
    <xf numFmtId="0" fontId="0" fillId="3" borderId="0" xfId="0" applyFill="1" applyBorder="1" applyAlignment="1" applyProtection="1">
      <alignment horizontal="center" vertical="center" wrapText="1"/>
      <protection locked="0"/>
    </xf>
    <xf numFmtId="0" fontId="17" fillId="2" borderId="0" xfId="0" applyFont="1" applyFill="1" applyBorder="1" applyAlignment="1">
      <alignment horizontal="center" wrapText="1"/>
    </xf>
    <xf numFmtId="0" fontId="18" fillId="2" borderId="0" xfId="0" applyFont="1" applyFill="1" applyAlignment="1">
      <alignment horizontal="center" wrapText="1"/>
    </xf>
    <xf numFmtId="2" fontId="0" fillId="4" borderId="35" xfId="0" applyNumberFormat="1" applyFill="1" applyBorder="1" applyAlignment="1">
      <alignment horizontal="center" vertical="center" wrapText="1"/>
    </xf>
    <xf numFmtId="0" fontId="24" fillId="7" borderId="0" xfId="0" applyFont="1" applyFill="1" applyBorder="1" applyAlignment="1">
      <alignment wrapText="1"/>
    </xf>
    <xf numFmtId="0" fontId="24" fillId="7" borderId="0" xfId="0" applyFont="1" applyFill="1" applyAlignment="1">
      <alignment horizontal="left"/>
    </xf>
    <xf numFmtId="0" fontId="18" fillId="2" borderId="0" xfId="0" applyFont="1" applyFill="1" applyAlignment="1">
      <alignment horizontal="left" textRotation="90" wrapText="1"/>
    </xf>
    <xf numFmtId="0" fontId="40" fillId="2" borderId="0" xfId="0" applyFont="1" applyFill="1" applyBorder="1" applyAlignment="1">
      <alignment horizontal="center" textRotation="90"/>
    </xf>
    <xf numFmtId="0" fontId="41" fillId="10" borderId="0" xfId="0" applyFont="1" applyFill="1"/>
    <xf numFmtId="0" fontId="41" fillId="0" borderId="0" xfId="0" applyFont="1"/>
    <xf numFmtId="0" fontId="0" fillId="0" borderId="0" xfId="0" applyFont="1" applyFill="1" applyAlignment="1">
      <alignment horizontal="left" indent="1"/>
    </xf>
    <xf numFmtId="0" fontId="0" fillId="0" borderId="0" xfId="0" applyFont="1" applyAlignment="1">
      <alignment horizontal="left" indent="1"/>
    </xf>
    <xf numFmtId="2" fontId="0" fillId="0" borderId="0" xfId="0" applyNumberFormat="1" applyFont="1"/>
    <xf numFmtId="0" fontId="42" fillId="14" borderId="1" xfId="3" applyBorder="1"/>
    <xf numFmtId="0" fontId="42" fillId="14" borderId="0" xfId="3"/>
    <xf numFmtId="0" fontId="0" fillId="8" borderId="14" xfId="0" applyFill="1" applyBorder="1"/>
    <xf numFmtId="0" fontId="0" fillId="0" borderId="42" xfId="0" applyFont="1" applyBorder="1"/>
    <xf numFmtId="0" fontId="0" fillId="0" borderId="0" xfId="0" applyFont="1" applyBorder="1"/>
    <xf numFmtId="0" fontId="0" fillId="0" borderId="43" xfId="0" applyFont="1" applyBorder="1"/>
    <xf numFmtId="0" fontId="0" fillId="0" borderId="19" xfId="0" applyFont="1" applyBorder="1"/>
    <xf numFmtId="0" fontId="0" fillId="0" borderId="20" xfId="0" applyFont="1" applyBorder="1"/>
    <xf numFmtId="0" fontId="0" fillId="0" borderId="21" xfId="0" applyFont="1" applyBorder="1"/>
    <xf numFmtId="0" fontId="0" fillId="0" borderId="42" xfId="0" applyFont="1" applyFill="1" applyBorder="1"/>
    <xf numFmtId="0" fontId="0" fillId="0" borderId="0" xfId="0" applyFont="1" applyFill="1" applyBorder="1"/>
    <xf numFmtId="0" fontId="0" fillId="0" borderId="43" xfId="0" applyFont="1" applyFill="1" applyBorder="1"/>
    <xf numFmtId="0" fontId="0" fillId="0" borderId="19" xfId="0" applyFont="1" applyFill="1" applyBorder="1"/>
    <xf numFmtId="0" fontId="0" fillId="0" borderId="20" xfId="0" applyFont="1" applyFill="1" applyBorder="1"/>
    <xf numFmtId="0" fontId="0" fillId="0" borderId="21" xfId="0" applyFont="1" applyFill="1" applyBorder="1"/>
    <xf numFmtId="0" fontId="0" fillId="13" borderId="1" xfId="0" applyFill="1" applyBorder="1"/>
    <xf numFmtId="0" fontId="0" fillId="8" borderId="1" xfId="0" applyFill="1" applyBorder="1" applyAlignment="1">
      <alignment horizontal="center"/>
    </xf>
    <xf numFmtId="0" fontId="0" fillId="13" borderId="14" xfId="0" applyFill="1" applyBorder="1"/>
    <xf numFmtId="2" fontId="0" fillId="0" borderId="42" xfId="0" applyNumberFormat="1" applyFont="1" applyBorder="1"/>
    <xf numFmtId="2" fontId="0" fillId="0" borderId="0" xfId="0" applyNumberFormat="1" applyFont="1" applyBorder="1"/>
    <xf numFmtId="2" fontId="0" fillId="0" borderId="43" xfId="0" applyNumberFormat="1" applyFont="1" applyBorder="1"/>
    <xf numFmtId="2" fontId="0" fillId="0" borderId="19" xfId="0" applyNumberFormat="1" applyFont="1" applyBorder="1"/>
    <xf numFmtId="2" fontId="0" fillId="0" borderId="20" xfId="0" applyNumberFormat="1" applyFont="1" applyBorder="1"/>
    <xf numFmtId="2" fontId="0" fillId="0" borderId="21" xfId="0" applyNumberFormat="1" applyFont="1" applyBorder="1"/>
    <xf numFmtId="2" fontId="20" fillId="0" borderId="1" xfId="0" applyNumberFormat="1" applyFont="1" applyBorder="1"/>
    <xf numFmtId="0" fontId="20" fillId="0" borderId="0" xfId="0" applyFont="1" applyAlignment="1">
      <alignment horizontal="center"/>
    </xf>
    <xf numFmtId="0" fontId="0" fillId="0" borderId="2" xfId="0" applyFont="1" applyBorder="1" applyAlignment="1">
      <alignment horizontal="left"/>
    </xf>
    <xf numFmtId="0" fontId="20" fillId="0" borderId="0" xfId="0" applyFont="1" applyAlignment="1">
      <alignment horizontal="left" wrapText="1"/>
    </xf>
    <xf numFmtId="0" fontId="0" fillId="0" borderId="2" xfId="0" applyFont="1" applyBorder="1" applyAlignment="1">
      <alignment horizontal="center"/>
    </xf>
    <xf numFmtId="2" fontId="0" fillId="0" borderId="2" xfId="0" applyNumberFormat="1" applyFont="1" applyBorder="1" applyAlignment="1">
      <alignment horizontal="center"/>
    </xf>
    <xf numFmtId="2" fontId="20" fillId="0" borderId="44" xfId="0" applyNumberFormat="1" applyFont="1" applyBorder="1" applyAlignment="1">
      <alignment horizontal="center"/>
    </xf>
    <xf numFmtId="0" fontId="0" fillId="3" borderId="1" xfId="0" applyFont="1" applyFill="1" applyBorder="1"/>
    <xf numFmtId="0" fontId="0" fillId="4" borderId="1" xfId="0" applyFont="1" applyFill="1" applyBorder="1"/>
    <xf numFmtId="0" fontId="0" fillId="5" borderId="1" xfId="0" applyFont="1" applyFill="1" applyBorder="1"/>
    <xf numFmtId="1" fontId="0" fillId="0" borderId="1" xfId="0" applyNumberFormat="1" applyFont="1" applyBorder="1"/>
    <xf numFmtId="0" fontId="0" fillId="16" borderId="1" xfId="0" applyFont="1" applyFill="1" applyBorder="1"/>
    <xf numFmtId="0" fontId="0" fillId="15" borderId="1" xfId="0" applyFont="1" applyFill="1" applyBorder="1"/>
    <xf numFmtId="1" fontId="0" fillId="0" borderId="1" xfId="0" applyNumberFormat="1" applyFont="1" applyFill="1" applyBorder="1"/>
    <xf numFmtId="0" fontId="0" fillId="0" borderId="0" xfId="0" applyFont="1" applyAlignment="1">
      <alignment horizontal="right"/>
    </xf>
    <xf numFmtId="1" fontId="0" fillId="4" borderId="36" xfId="0" applyNumberFormat="1" applyFill="1" applyBorder="1" applyAlignment="1">
      <alignment horizontal="center" vertical="center" wrapText="1"/>
    </xf>
    <xf numFmtId="1" fontId="0" fillId="4" borderId="0" xfId="0" applyNumberFormat="1" applyFill="1" applyBorder="1" applyAlignment="1">
      <alignment horizontal="center" vertical="center" wrapText="1"/>
    </xf>
    <xf numFmtId="2" fontId="0" fillId="4" borderId="0" xfId="0" applyNumberFormat="1" applyFill="1" applyBorder="1" applyAlignment="1">
      <alignment horizontal="center" vertical="center" wrapText="1"/>
    </xf>
    <xf numFmtId="0" fontId="23" fillId="7" borderId="2" xfId="0" applyFont="1" applyFill="1" applyBorder="1" applyAlignment="1">
      <alignment horizontal="center" vertical="center" wrapText="1"/>
    </xf>
    <xf numFmtId="0" fontId="23" fillId="7" borderId="0" xfId="0" applyFont="1" applyFill="1" applyAlignment="1">
      <alignment vertical="center"/>
    </xf>
    <xf numFmtId="0" fontId="0" fillId="4" borderId="5" xfId="0" applyFont="1" applyFill="1" applyBorder="1" applyAlignment="1">
      <alignment horizontal="center" vertical="top"/>
    </xf>
    <xf numFmtId="0" fontId="0" fillId="4" borderId="2" xfId="0" applyFont="1" applyFill="1" applyBorder="1" applyAlignment="1">
      <alignment horizontal="center" vertical="top"/>
    </xf>
    <xf numFmtId="0" fontId="0" fillId="5" borderId="2" xfId="0" applyFont="1" applyFill="1" applyBorder="1" applyAlignment="1">
      <alignment horizontal="center" vertical="top"/>
    </xf>
    <xf numFmtId="0" fontId="0" fillId="6" borderId="2" xfId="0" applyFont="1" applyFill="1" applyBorder="1" applyAlignment="1">
      <alignment horizontal="center" vertical="top"/>
    </xf>
    <xf numFmtId="0" fontId="0" fillId="0" borderId="5" xfId="0" applyFont="1" applyBorder="1" applyAlignment="1">
      <alignment horizontal="center" vertical="top"/>
    </xf>
    <xf numFmtId="0" fontId="0" fillId="0" borderId="2" xfId="0" applyFont="1" applyBorder="1" applyAlignment="1">
      <alignment horizontal="center" vertical="top"/>
    </xf>
    <xf numFmtId="0" fontId="0" fillId="0" borderId="6" xfId="0" applyFont="1" applyBorder="1" applyAlignment="1">
      <alignment horizontal="center" vertical="top"/>
    </xf>
    <xf numFmtId="0" fontId="0" fillId="0" borderId="4" xfId="0" applyFont="1" applyBorder="1" applyAlignment="1">
      <alignment horizontal="center" vertical="top"/>
    </xf>
    <xf numFmtId="0" fontId="0" fillId="0" borderId="3" xfId="0" applyFont="1" applyBorder="1" applyAlignment="1">
      <alignment horizontal="center" vertical="top"/>
    </xf>
    <xf numFmtId="0" fontId="0" fillId="9" borderId="0" xfId="0" applyFont="1" applyFill="1"/>
    <xf numFmtId="164" fontId="0" fillId="0" borderId="0" xfId="0" applyNumberFormat="1"/>
    <xf numFmtId="0" fontId="17" fillId="2" borderId="0" xfId="0" applyFont="1" applyFill="1" applyAlignment="1">
      <alignment horizontal="center" vertical="center" wrapText="1"/>
    </xf>
    <xf numFmtId="0" fontId="17" fillId="2" borderId="0" xfId="0" applyFont="1" applyFill="1" applyAlignment="1">
      <alignment horizontal="centerContinuous" wrapText="1"/>
    </xf>
    <xf numFmtId="0" fontId="25" fillId="7" borderId="0" xfId="6" applyFont="1" applyFill="1"/>
    <xf numFmtId="0" fontId="14" fillId="7" borderId="0" xfId="6" applyFill="1"/>
    <xf numFmtId="0" fontId="14" fillId="0" borderId="0" xfId="6"/>
    <xf numFmtId="0" fontId="45" fillId="0" borderId="0" xfId="6" applyFont="1" applyFill="1"/>
    <xf numFmtId="0" fontId="46" fillId="0" borderId="0" xfId="6" applyFont="1" applyFill="1" applyBorder="1" applyAlignment="1">
      <alignment horizontal="left" wrapText="1"/>
    </xf>
    <xf numFmtId="0" fontId="47" fillId="7" borderId="0" xfId="6" applyFont="1" applyFill="1" applyAlignment="1">
      <alignment horizontal="right" vertical="center"/>
    </xf>
    <xf numFmtId="0" fontId="25" fillId="7" borderId="0" xfId="6" applyFont="1" applyFill="1" applyAlignment="1">
      <alignment vertical="center"/>
    </xf>
    <xf numFmtId="0" fontId="48" fillId="0" borderId="0" xfId="6" applyFont="1" applyFill="1" applyAlignment="1">
      <alignment horizontal="center"/>
    </xf>
    <xf numFmtId="0" fontId="49" fillId="0" borderId="0" xfId="6" applyFont="1" applyFill="1" applyAlignment="1">
      <alignment horizontal="center"/>
    </xf>
    <xf numFmtId="0" fontId="47" fillId="7" borderId="0" xfId="6" applyFont="1" applyFill="1" applyAlignment="1"/>
    <xf numFmtId="0" fontId="50" fillId="0" borderId="0" xfId="6" applyFont="1" applyFill="1"/>
    <xf numFmtId="0" fontId="48" fillId="0" borderId="0" xfId="6" applyFont="1" applyFill="1" applyAlignment="1">
      <alignment horizontal="center" vertical="center"/>
    </xf>
    <xf numFmtId="0" fontId="51" fillId="0" borderId="0" xfId="6" applyFont="1" applyFill="1" applyAlignment="1">
      <alignment horizontal="center" vertical="center"/>
    </xf>
    <xf numFmtId="0" fontId="52" fillId="0" borderId="0" xfId="6" applyFont="1" applyFill="1" applyAlignment="1">
      <alignment vertical="top"/>
    </xf>
    <xf numFmtId="0" fontId="53" fillId="0" borderId="0" xfId="6" applyFont="1" applyFill="1" applyAlignment="1">
      <alignment horizontal="center" vertical="top"/>
    </xf>
    <xf numFmtId="0" fontId="22" fillId="0" borderId="0" xfId="6" applyFont="1" applyFill="1" applyBorder="1"/>
    <xf numFmtId="0" fontId="39" fillId="0" borderId="0" xfId="6" applyFont="1" applyFill="1"/>
    <xf numFmtId="0" fontId="39" fillId="0" borderId="0" xfId="6" applyFont="1" applyFill="1" applyAlignment="1">
      <alignment horizontal="center"/>
    </xf>
    <xf numFmtId="43" fontId="39" fillId="0" borderId="0" xfId="6" applyNumberFormat="1" applyFont="1" applyFill="1" applyAlignment="1">
      <alignment horizontal="center"/>
    </xf>
    <xf numFmtId="0" fontId="39" fillId="0" borderId="0" xfId="6" applyFont="1" applyFill="1" applyAlignment="1">
      <alignment horizontal="right"/>
    </xf>
    <xf numFmtId="0" fontId="39" fillId="0" borderId="0" xfId="6" applyFont="1" applyFill="1" applyBorder="1"/>
    <xf numFmtId="0" fontId="39" fillId="0" borderId="0" xfId="6" applyFont="1" applyFill="1" applyBorder="1" applyAlignment="1">
      <alignment horizontal="center"/>
    </xf>
    <xf numFmtId="43" fontId="39" fillId="0" borderId="0" xfId="6" applyNumberFormat="1" applyFont="1" applyFill="1" applyBorder="1" applyAlignment="1">
      <alignment horizontal="center"/>
    </xf>
    <xf numFmtId="0" fontId="39" fillId="0" borderId="10" xfId="6" applyFont="1" applyFill="1" applyBorder="1"/>
    <xf numFmtId="0" fontId="39" fillId="0" borderId="10" xfId="6" applyFont="1" applyFill="1" applyBorder="1" applyAlignment="1">
      <alignment horizontal="right"/>
    </xf>
    <xf numFmtId="0" fontId="39" fillId="0" borderId="10" xfId="6" applyFont="1" applyFill="1" applyBorder="1" applyAlignment="1">
      <alignment horizontal="center"/>
    </xf>
    <xf numFmtId="43" fontId="39" fillId="0" borderId="10" xfId="6" applyNumberFormat="1" applyFont="1" applyFill="1" applyBorder="1" applyAlignment="1">
      <alignment horizontal="center"/>
    </xf>
    <xf numFmtId="43" fontId="39" fillId="0" borderId="10" xfId="6" applyNumberFormat="1" applyFont="1" applyFill="1" applyBorder="1" applyAlignment="1">
      <alignment horizontal="right"/>
    </xf>
    <xf numFmtId="0" fontId="39" fillId="0" borderId="20" xfId="6" applyFont="1" applyFill="1" applyBorder="1"/>
    <xf numFmtId="0" fontId="39" fillId="0" borderId="20" xfId="6" applyFont="1" applyFill="1" applyBorder="1" applyAlignment="1">
      <alignment horizontal="center"/>
    </xf>
    <xf numFmtId="43" fontId="39" fillId="0" borderId="20" xfId="6" applyNumberFormat="1" applyFont="1" applyFill="1" applyBorder="1" applyAlignment="1">
      <alignment horizontal="center"/>
    </xf>
    <xf numFmtId="0" fontId="39" fillId="0" borderId="20" xfId="6" applyFont="1" applyFill="1" applyBorder="1" applyAlignment="1">
      <alignment horizontal="right"/>
    </xf>
    <xf numFmtId="165" fontId="39" fillId="0" borderId="20" xfId="6" applyNumberFormat="1" applyFont="1" applyFill="1" applyBorder="1" applyAlignment="1">
      <alignment horizontal="center"/>
    </xf>
    <xf numFmtId="165" fontId="39" fillId="0" borderId="0" xfId="6" applyNumberFormat="1" applyFont="1" applyFill="1" applyBorder="1" applyAlignment="1">
      <alignment horizontal="center"/>
    </xf>
    <xf numFmtId="0" fontId="55" fillId="0" borderId="20" xfId="6" applyFont="1" applyFill="1" applyBorder="1"/>
    <xf numFmtId="0" fontId="47" fillId="0" borderId="20" xfId="6" applyFont="1" applyFill="1" applyBorder="1"/>
    <xf numFmtId="0" fontId="52" fillId="0" borderId="0" xfId="6" applyFont="1" applyFill="1" applyAlignment="1">
      <alignment horizontal="right"/>
    </xf>
    <xf numFmtId="0" fontId="52" fillId="0" borderId="0" xfId="6" applyNumberFormat="1" applyFont="1" applyFill="1" applyBorder="1" applyAlignment="1">
      <alignment horizontal="center"/>
    </xf>
    <xf numFmtId="0" fontId="47" fillId="0" borderId="20" xfId="6" applyFont="1" applyFill="1" applyBorder="1" applyAlignment="1">
      <alignment horizontal="center"/>
    </xf>
    <xf numFmtId="0" fontId="47" fillId="0" borderId="0" xfId="6" applyFont="1" applyFill="1"/>
    <xf numFmtId="0" fontId="50" fillId="0" borderId="0" xfId="6" applyFont="1" applyFill="1" applyBorder="1" applyAlignment="1">
      <alignment horizontal="center"/>
    </xf>
    <xf numFmtId="0" fontId="56" fillId="0" borderId="0" xfId="6" applyFont="1" applyFill="1"/>
    <xf numFmtId="0" fontId="50" fillId="0" borderId="0" xfId="6" applyFont="1" applyFill="1" applyBorder="1"/>
    <xf numFmtId="1" fontId="50" fillId="0" borderId="0" xfId="6" applyNumberFormat="1" applyFont="1" applyFill="1" applyBorder="1" applyAlignment="1" applyProtection="1">
      <alignment horizontal="center" vertical="center"/>
      <protection hidden="1"/>
    </xf>
    <xf numFmtId="0" fontId="22" fillId="0" borderId="0" xfId="6" applyFont="1" applyFill="1" applyBorder="1" applyAlignment="1">
      <alignment horizontal="center"/>
    </xf>
    <xf numFmtId="0" fontId="46" fillId="0" borderId="0" xfId="6" applyFont="1" applyFill="1" applyBorder="1"/>
    <xf numFmtId="1" fontId="46" fillId="0" borderId="0" xfId="6" applyNumberFormat="1" applyFont="1" applyFill="1" applyBorder="1" applyAlignment="1">
      <alignment horizontal="center" vertical="center"/>
    </xf>
    <xf numFmtId="0" fontId="57" fillId="0" borderId="0" xfId="6" applyFont="1" applyFill="1" applyBorder="1" applyAlignment="1" applyProtection="1">
      <alignment horizontal="center" vertical="center"/>
      <protection hidden="1"/>
    </xf>
    <xf numFmtId="164" fontId="22" fillId="0" borderId="0" xfId="6" applyNumberFormat="1" applyFont="1" applyFill="1" applyBorder="1" applyAlignment="1">
      <alignment horizontal="center"/>
    </xf>
    <xf numFmtId="0" fontId="45" fillId="0" borderId="0" xfId="6" applyFont="1" applyFill="1" applyBorder="1" applyAlignment="1">
      <alignment vertical="top" wrapText="1"/>
    </xf>
    <xf numFmtId="0" fontId="17" fillId="2" borderId="48" xfId="0" applyFont="1" applyFill="1" applyBorder="1" applyAlignment="1">
      <alignment horizontal="centerContinuous" wrapText="1"/>
    </xf>
    <xf numFmtId="0" fontId="0" fillId="2" borderId="48" xfId="0" applyFill="1" applyBorder="1" applyAlignment="1">
      <alignment horizontal="centerContinuous"/>
    </xf>
    <xf numFmtId="0" fontId="0" fillId="3" borderId="0" xfId="0" applyFill="1" applyAlignment="1">
      <alignment horizontal="left" indent="1"/>
    </xf>
    <xf numFmtId="1" fontId="0" fillId="3" borderId="50" xfId="0" applyNumberFormat="1" applyFill="1" applyBorder="1"/>
    <xf numFmtId="164" fontId="0" fillId="3" borderId="50" xfId="0" applyNumberFormat="1" applyFill="1" applyBorder="1" applyAlignment="1">
      <alignment horizontal="right"/>
    </xf>
    <xf numFmtId="1" fontId="0" fillId="3" borderId="51" xfId="0" applyNumberFormat="1" applyFill="1" applyBorder="1"/>
    <xf numFmtId="164" fontId="0" fillId="3" borderId="51" xfId="0" applyNumberFormat="1" applyFill="1" applyBorder="1" applyAlignment="1">
      <alignment horizontal="right"/>
    </xf>
    <xf numFmtId="2" fontId="22" fillId="3" borderId="33" xfId="0" applyNumberFormat="1" applyFont="1" applyFill="1" applyBorder="1" applyAlignment="1">
      <alignment vertical="top" wrapText="1"/>
    </xf>
    <xf numFmtId="1" fontId="0" fillId="3" borderId="33" xfId="0" applyNumberFormat="1" applyFill="1" applyBorder="1"/>
    <xf numFmtId="164" fontId="0" fillId="3" borderId="33" xfId="0" applyNumberFormat="1" applyFill="1" applyBorder="1" applyAlignment="1">
      <alignment horizontal="right"/>
    </xf>
    <xf numFmtId="9" fontId="22" fillId="3" borderId="33" xfId="1" applyFont="1" applyFill="1" applyBorder="1" applyAlignment="1">
      <alignment vertical="top" wrapText="1"/>
    </xf>
    <xf numFmtId="2" fontId="0" fillId="3" borderId="18" xfId="0" applyNumberFormat="1" applyFill="1" applyBorder="1"/>
    <xf numFmtId="2" fontId="0" fillId="3" borderId="50" xfId="0" applyNumberFormat="1" applyFill="1" applyBorder="1"/>
    <xf numFmtId="2" fontId="0" fillId="3" borderId="51" xfId="0" applyNumberFormat="1" applyFill="1" applyBorder="1"/>
    <xf numFmtId="2" fontId="0" fillId="3" borderId="33" xfId="0" applyNumberFormat="1" applyFill="1" applyBorder="1"/>
    <xf numFmtId="0" fontId="0" fillId="3" borderId="10" xfId="0" applyFill="1" applyBorder="1"/>
    <xf numFmtId="0" fontId="0" fillId="3" borderId="10" xfId="0" applyFill="1" applyBorder="1" applyAlignment="1">
      <alignment horizontal="left" indent="1"/>
    </xf>
    <xf numFmtId="0" fontId="0" fillId="3" borderId="10" xfId="0" applyFill="1" applyBorder="1" applyAlignment="1">
      <alignment horizontal="right"/>
    </xf>
    <xf numFmtId="2" fontId="0" fillId="3" borderId="10" xfId="0" applyNumberFormat="1" applyFill="1" applyBorder="1"/>
    <xf numFmtId="0" fontId="22" fillId="0" borderId="0" xfId="6" applyFont="1" applyFill="1" applyBorder="1" applyAlignment="1">
      <alignment vertical="center"/>
    </xf>
    <xf numFmtId="0" fontId="50" fillId="0" borderId="15" xfId="6" applyFont="1" applyFill="1" applyBorder="1" applyAlignment="1">
      <alignment horizontal="left" vertical="center" wrapText="1"/>
    </xf>
    <xf numFmtId="0" fontId="50" fillId="0" borderId="15" xfId="6" applyFont="1" applyFill="1" applyBorder="1" applyAlignment="1">
      <alignment horizontal="center" vertical="center" wrapText="1"/>
    </xf>
    <xf numFmtId="0" fontId="50" fillId="0" borderId="0" xfId="6" applyFont="1" applyFill="1" applyBorder="1" applyAlignment="1">
      <alignment horizontal="center" vertical="center" wrapText="1"/>
    </xf>
    <xf numFmtId="0" fontId="54" fillId="0" borderId="0" xfId="6" applyFont="1" applyFill="1" applyAlignment="1">
      <alignment vertical="center"/>
    </xf>
    <xf numFmtId="0" fontId="59" fillId="0" borderId="0" xfId="6" applyFont="1" applyFill="1" applyBorder="1" applyAlignment="1">
      <alignment horizontal="right"/>
    </xf>
    <xf numFmtId="0" fontId="39" fillId="0" borderId="0" xfId="6" applyFont="1" applyFill="1" applyBorder="1" applyAlignment="1">
      <alignment horizontal="left"/>
    </xf>
    <xf numFmtId="0" fontId="50" fillId="0" borderId="10" xfId="6" applyFont="1" applyFill="1" applyBorder="1" applyAlignment="1">
      <alignment horizontal="center" vertical="center" wrapText="1"/>
    </xf>
    <xf numFmtId="0" fontId="0" fillId="3" borderId="4" xfId="0" applyFill="1" applyBorder="1" applyAlignment="1">
      <alignment vertical="center" wrapText="1"/>
    </xf>
    <xf numFmtId="0" fontId="0" fillId="3" borderId="2" xfId="0" applyFill="1" applyBorder="1" applyAlignment="1">
      <alignment vertical="center" wrapText="1"/>
    </xf>
    <xf numFmtId="0" fontId="0" fillId="3" borderId="5" xfId="0" applyFill="1" applyBorder="1" applyAlignment="1">
      <alignment vertical="center" wrapText="1"/>
    </xf>
    <xf numFmtId="0" fontId="0" fillId="3" borderId="6" xfId="0" applyFill="1" applyBorder="1" applyAlignment="1">
      <alignment vertical="center" wrapText="1"/>
    </xf>
    <xf numFmtId="0" fontId="0" fillId="3" borderId="3" xfId="0" applyFill="1" applyBorder="1" applyAlignment="1">
      <alignment vertical="center" wrapText="1"/>
    </xf>
    <xf numFmtId="0" fontId="60" fillId="2" borderId="0" xfId="6" applyFont="1" applyFill="1"/>
    <xf numFmtId="0" fontId="25" fillId="0" borderId="0" xfId="6" applyFont="1"/>
    <xf numFmtId="0" fontId="61" fillId="2" borderId="0" xfId="6" applyFont="1" applyFill="1" applyAlignment="1">
      <alignment vertical="top"/>
    </xf>
    <xf numFmtId="0" fontId="63" fillId="2" borderId="0" xfId="6" applyFont="1" applyFill="1" applyAlignment="1">
      <alignment vertical="top"/>
    </xf>
    <xf numFmtId="0" fontId="60" fillId="18" borderId="0" xfId="6" applyFont="1" applyFill="1"/>
    <xf numFmtId="0" fontId="19" fillId="0" borderId="0" xfId="6" applyFont="1" applyFill="1" applyAlignment="1">
      <alignment vertical="top"/>
    </xf>
    <xf numFmtId="0" fontId="65" fillId="2" borderId="0" xfId="6" applyFont="1" applyFill="1" applyAlignment="1">
      <alignment vertical="top"/>
    </xf>
    <xf numFmtId="0" fontId="61" fillId="2" borderId="0" xfId="6" applyFont="1" applyFill="1" applyAlignment="1">
      <alignment horizontal="left" vertical="top" indent="13"/>
    </xf>
    <xf numFmtId="0" fontId="63" fillId="2" borderId="0" xfId="6" applyFont="1" applyFill="1" applyAlignment="1">
      <alignment horizontal="left" vertical="top" indent="13"/>
    </xf>
    <xf numFmtId="0" fontId="66" fillId="2" borderId="0" xfId="6" applyFont="1" applyFill="1" applyAlignment="1">
      <alignment vertical="top"/>
    </xf>
    <xf numFmtId="0" fontId="67" fillId="7" borderId="0" xfId="6" applyFont="1" applyFill="1"/>
    <xf numFmtId="0" fontId="67" fillId="18" borderId="0" xfId="6" applyFont="1" applyFill="1"/>
    <xf numFmtId="0" fontId="44" fillId="7" borderId="0" xfId="6" applyFont="1" applyFill="1" applyAlignment="1">
      <alignment wrapText="1"/>
    </xf>
    <xf numFmtId="0" fontId="60" fillId="7" borderId="0" xfId="6" applyFont="1" applyFill="1" applyAlignment="1">
      <alignment wrapText="1"/>
    </xf>
    <xf numFmtId="0" fontId="68" fillId="7" borderId="0" xfId="7" applyFont="1" applyFill="1" applyAlignment="1">
      <alignment horizontal="center" vertical="top" wrapText="1"/>
    </xf>
    <xf numFmtId="0" fontId="14" fillId="18" borderId="0" xfId="6" applyFill="1"/>
    <xf numFmtId="0" fontId="60" fillId="7" borderId="0" xfId="6" applyFont="1" applyFill="1"/>
    <xf numFmtId="0" fontId="44" fillId="7" borderId="0" xfId="6" applyFont="1" applyFill="1" applyBorder="1" applyAlignment="1">
      <alignment horizontal="left" vertical="center" wrapText="1" indent="1"/>
    </xf>
    <xf numFmtId="0" fontId="44" fillId="18" borderId="0" xfId="6" applyFont="1" applyFill="1" applyBorder="1" applyAlignment="1">
      <alignment vertical="center" wrapText="1"/>
    </xf>
    <xf numFmtId="0" fontId="60" fillId="2" borderId="0" xfId="6" applyFont="1" applyFill="1" applyAlignment="1">
      <alignment vertical="top"/>
    </xf>
    <xf numFmtId="0" fontId="14" fillId="0" borderId="0" xfId="6" applyFill="1" applyAlignment="1">
      <alignment vertical="top"/>
    </xf>
    <xf numFmtId="0" fontId="61" fillId="2" borderId="0" xfId="6" applyFont="1" applyFill="1" applyAlignment="1">
      <alignment horizontal="left" vertical="top"/>
    </xf>
    <xf numFmtId="0" fontId="63" fillId="2" borderId="0" xfId="6" applyFont="1" applyFill="1" applyAlignment="1">
      <alignment horizontal="left" vertical="top"/>
    </xf>
    <xf numFmtId="0" fontId="67" fillId="0" borderId="0" xfId="6" applyFont="1" applyFill="1" applyAlignment="1">
      <alignment vertical="top"/>
    </xf>
    <xf numFmtId="0" fontId="60" fillId="0" borderId="0" xfId="6" applyFont="1" applyFill="1" applyAlignment="1">
      <alignment vertical="top" wrapText="1"/>
    </xf>
    <xf numFmtId="0" fontId="67" fillId="18" borderId="0" xfId="6" applyFont="1" applyFill="1" applyAlignment="1">
      <alignment vertical="top"/>
    </xf>
    <xf numFmtId="0" fontId="44" fillId="0" borderId="0" xfId="6" applyFont="1" applyFill="1" applyAlignment="1">
      <alignment vertical="top" wrapText="1"/>
    </xf>
    <xf numFmtId="0" fontId="60" fillId="0" borderId="0" xfId="6" applyFont="1" applyFill="1" applyAlignment="1">
      <alignment vertical="top"/>
    </xf>
    <xf numFmtId="0" fontId="69" fillId="0" borderId="0" xfId="7" applyFont="1" applyFill="1" applyAlignment="1">
      <alignment vertical="top"/>
    </xf>
    <xf numFmtId="0" fontId="70" fillId="0" borderId="0" xfId="6" applyFont="1" applyFill="1" applyAlignment="1">
      <alignment vertical="top"/>
    </xf>
    <xf numFmtId="0" fontId="67" fillId="0" borderId="0" xfId="6" applyFont="1" applyFill="1" applyAlignment="1">
      <alignment horizontal="center" vertical="top"/>
    </xf>
    <xf numFmtId="0" fontId="71" fillId="0" borderId="0" xfId="6" applyFont="1" applyFill="1" applyAlignment="1">
      <alignment horizontal="center" vertical="top" wrapText="1"/>
    </xf>
    <xf numFmtId="0" fontId="14" fillId="0" borderId="0" xfId="6" applyFill="1" applyAlignment="1">
      <alignment vertical="top" wrapText="1"/>
    </xf>
    <xf numFmtId="0" fontId="14" fillId="0" borderId="0" xfId="6" applyAlignment="1">
      <alignment vertical="top" wrapText="1"/>
    </xf>
    <xf numFmtId="0" fontId="72" fillId="0" borderId="1" xfId="6" applyFont="1" applyFill="1" applyBorder="1" applyAlignment="1">
      <alignment vertical="top" wrapText="1"/>
    </xf>
    <xf numFmtId="0" fontId="65" fillId="0" borderId="1" xfId="6" applyFont="1" applyFill="1" applyBorder="1" applyAlignment="1">
      <alignment vertical="top" wrapText="1"/>
    </xf>
    <xf numFmtId="0" fontId="72" fillId="0" borderId="0" xfId="6" applyFont="1" applyFill="1" applyAlignment="1">
      <alignment vertical="top"/>
    </xf>
    <xf numFmtId="0" fontId="65" fillId="0" borderId="0" xfId="6" applyFont="1" applyFill="1" applyAlignment="1">
      <alignment vertical="top"/>
    </xf>
    <xf numFmtId="0" fontId="19" fillId="0" borderId="0" xfId="6" applyFont="1" applyAlignment="1">
      <alignment vertical="top"/>
    </xf>
    <xf numFmtId="0" fontId="14" fillId="18" borderId="0" xfId="6" applyFill="1" applyAlignment="1">
      <alignment vertical="top"/>
    </xf>
    <xf numFmtId="0" fontId="25" fillId="0" borderId="0" xfId="6" applyFont="1" applyFill="1" applyAlignment="1">
      <alignment vertical="top"/>
    </xf>
    <xf numFmtId="0" fontId="74" fillId="7" borderId="0" xfId="6" applyFont="1" applyFill="1"/>
    <xf numFmtId="0" fontId="64" fillId="7" borderId="0" xfId="7" applyFill="1"/>
    <xf numFmtId="0" fontId="25" fillId="7" borderId="15" xfId="6" quotePrefix="1" applyFont="1" applyFill="1" applyBorder="1" applyAlignment="1">
      <alignment vertical="top" wrapText="1"/>
    </xf>
    <xf numFmtId="14" fontId="25" fillId="7" borderId="15" xfId="6" applyNumberFormat="1" applyFont="1" applyFill="1" applyBorder="1" applyAlignment="1">
      <alignment horizontal="left" vertical="top"/>
    </xf>
    <xf numFmtId="0" fontId="39" fillId="7" borderId="15" xfId="6" quotePrefix="1" applyFont="1" applyFill="1" applyBorder="1" applyAlignment="1">
      <alignment vertical="top" wrapText="1"/>
    </xf>
    <xf numFmtId="14" fontId="39" fillId="7" borderId="15" xfId="6" applyNumberFormat="1" applyFont="1" applyFill="1" applyBorder="1" applyAlignment="1">
      <alignment horizontal="left" vertical="top"/>
    </xf>
    <xf numFmtId="0" fontId="25" fillId="7" borderId="15" xfId="6" applyFont="1" applyFill="1" applyBorder="1" applyAlignment="1">
      <alignment vertical="top"/>
    </xf>
    <xf numFmtId="0" fontId="21" fillId="7" borderId="15" xfId="6" applyFont="1" applyFill="1" applyBorder="1" applyAlignment="1">
      <alignment vertical="top"/>
    </xf>
    <xf numFmtId="0" fontId="21" fillId="7" borderId="15" xfId="6" applyFont="1" applyFill="1" applyBorder="1" applyAlignment="1">
      <alignment horizontal="left" vertical="top"/>
    </xf>
    <xf numFmtId="0" fontId="15" fillId="3" borderId="0" xfId="2" applyFill="1"/>
    <xf numFmtId="0" fontId="19" fillId="3" borderId="0" xfId="2" applyFont="1" applyFill="1" applyBorder="1" applyAlignment="1">
      <alignment horizontal="justify" vertical="center"/>
    </xf>
    <xf numFmtId="0" fontId="20" fillId="3" borderId="0" xfId="2" applyFont="1" applyFill="1" applyBorder="1" applyAlignment="1">
      <alignment horizontal="justify" vertical="center"/>
    </xf>
    <xf numFmtId="164" fontId="22" fillId="0" borderId="1" xfId="11" applyNumberFormat="1" applyFont="1" applyFill="1" applyBorder="1" applyAlignment="1">
      <alignment vertical="top" wrapText="1" readingOrder="1"/>
    </xf>
    <xf numFmtId="2" fontId="22" fillId="0" borderId="1" xfId="4" applyNumberFormat="1" applyFont="1" applyFill="1" applyBorder="1" applyAlignment="1">
      <alignment vertical="top" wrapText="1" readingOrder="1"/>
    </xf>
    <xf numFmtId="0" fontId="49" fillId="2" borderId="0" xfId="12" applyFont="1" applyFill="1" applyBorder="1" applyAlignment="1" applyProtection="1">
      <alignment horizontal="center" vertical="top"/>
      <protection hidden="1"/>
    </xf>
    <xf numFmtId="0" fontId="49" fillId="2" borderId="0" xfId="12" applyFont="1" applyFill="1" applyBorder="1" applyAlignment="1" applyProtection="1">
      <alignment vertical="top"/>
      <protection hidden="1"/>
    </xf>
    <xf numFmtId="0" fontId="91" fillId="2" borderId="0" xfId="12" applyFont="1" applyFill="1" applyBorder="1" applyAlignment="1" applyProtection="1">
      <alignment horizontal="right" vertical="top" indent="1"/>
      <protection hidden="1"/>
    </xf>
    <xf numFmtId="0" fontId="44" fillId="7" borderId="54" xfId="12" applyFont="1" applyFill="1" applyBorder="1" applyAlignment="1" applyProtection="1">
      <alignment horizontal="left" vertical="top" wrapText="1"/>
      <protection locked="0" hidden="1"/>
    </xf>
    <xf numFmtId="0" fontId="44" fillId="7" borderId="1" xfId="12" applyFont="1" applyFill="1" applyBorder="1" applyAlignment="1" applyProtection="1">
      <alignment horizontal="left" vertical="top" wrapText="1"/>
      <protection locked="0" hidden="1"/>
    </xf>
    <xf numFmtId="0" fontId="91" fillId="18" borderId="0" xfId="12" applyFont="1" applyFill="1" applyBorder="1" applyAlignment="1" applyProtection="1">
      <alignment horizontal="right" vertical="top" indent="1"/>
      <protection hidden="1"/>
    </xf>
    <xf numFmtId="0" fontId="91" fillId="18" borderId="0" xfId="12" applyFont="1" applyFill="1" applyBorder="1" applyAlignment="1" applyProtection="1">
      <alignment horizontal="right" vertical="top" indent="1"/>
      <protection locked="0" hidden="1"/>
    </xf>
    <xf numFmtId="0" fontId="44" fillId="18" borderId="0" xfId="12" applyFont="1" applyFill="1" applyBorder="1" applyAlignment="1" applyProtection="1">
      <alignment horizontal="left" vertical="top" wrapText="1"/>
      <protection hidden="1"/>
    </xf>
    <xf numFmtId="0" fontId="44" fillId="18" borderId="0" xfId="12" applyFont="1" applyFill="1" applyBorder="1" applyAlignment="1" applyProtection="1">
      <alignment horizontal="left" vertical="top" wrapText="1"/>
      <protection locked="0" hidden="1"/>
    </xf>
    <xf numFmtId="0" fontId="93" fillId="18" borderId="0" xfId="12" applyFont="1" applyFill="1" applyBorder="1" applyAlignment="1" applyProtection="1">
      <alignment horizontal="right" vertical="top" indent="1"/>
      <protection hidden="1"/>
    </xf>
    <xf numFmtId="0" fontId="44" fillId="18" borderId="0" xfId="12" applyFont="1" applyFill="1" applyBorder="1" applyAlignment="1" applyProtection="1">
      <alignment horizontal="left" vertical="top"/>
      <protection hidden="1"/>
    </xf>
    <xf numFmtId="49" fontId="44" fillId="7" borderId="1" xfId="12" applyNumberFormat="1" applyFont="1" applyFill="1" applyBorder="1" applyAlignment="1" applyProtection="1">
      <alignment horizontal="left" vertical="top" wrapText="1"/>
      <protection locked="0" hidden="1"/>
    </xf>
    <xf numFmtId="3" fontId="44" fillId="7" borderId="1" xfId="12" applyNumberFormat="1" applyFont="1" applyFill="1" applyBorder="1" applyAlignment="1" applyProtection="1">
      <alignment horizontal="left" vertical="top" wrapText="1"/>
      <protection locked="0" hidden="1"/>
    </xf>
    <xf numFmtId="0" fontId="0" fillId="3" borderId="49" xfId="0" applyFill="1" applyBorder="1" applyAlignment="1">
      <alignment horizontal="center"/>
    </xf>
    <xf numFmtId="2" fontId="0" fillId="3" borderId="0" xfId="0" applyNumberFormat="1" applyFill="1" applyBorder="1"/>
    <xf numFmtId="0" fontId="15" fillId="2" borderId="0" xfId="2" applyFill="1"/>
    <xf numFmtId="0" fontId="21" fillId="2" borderId="0" xfId="2" applyFont="1" applyFill="1"/>
    <xf numFmtId="0" fontId="20" fillId="3" borderId="1" xfId="2" applyFont="1" applyFill="1" applyBorder="1" applyAlignment="1">
      <alignment horizontal="justify" vertical="center"/>
    </xf>
    <xf numFmtId="0" fontId="15" fillId="3" borderId="1" xfId="2" applyFill="1" applyBorder="1"/>
    <xf numFmtId="0" fontId="19" fillId="3" borderId="12" xfId="2" applyFont="1" applyFill="1" applyBorder="1" applyAlignment="1">
      <alignment horizontal="justify" vertical="center"/>
    </xf>
    <xf numFmtId="0" fontId="20" fillId="3" borderId="12" xfId="2" applyFont="1" applyFill="1" applyBorder="1" applyAlignment="1">
      <alignment vertical="center"/>
    </xf>
    <xf numFmtId="0" fontId="19" fillId="3" borderId="14" xfId="2" applyFont="1" applyFill="1" applyBorder="1" applyAlignment="1">
      <alignment horizontal="justify" vertical="center"/>
    </xf>
    <xf numFmtId="0" fontId="19" fillId="3" borderId="1" xfId="2" applyFont="1" applyFill="1" applyBorder="1" applyAlignment="1">
      <alignment horizontal="justify" vertical="center"/>
    </xf>
    <xf numFmtId="0" fontId="0" fillId="3" borderId="14" xfId="2" applyFont="1" applyFill="1" applyBorder="1" applyAlignment="1">
      <alignment horizontal="justify" vertical="center"/>
    </xf>
    <xf numFmtId="0" fontId="0" fillId="3" borderId="1" xfId="2" applyFont="1" applyFill="1" applyBorder="1" applyAlignment="1">
      <alignment horizontal="justify" vertical="center"/>
    </xf>
    <xf numFmtId="0" fontId="14" fillId="3" borderId="0" xfId="2" applyFont="1" applyFill="1"/>
    <xf numFmtId="0" fontId="20" fillId="3" borderId="0" xfId="2" applyFont="1" applyFill="1" applyAlignment="1">
      <alignment horizontal="justify" vertical="center"/>
    </xf>
    <xf numFmtId="0" fontId="15" fillId="15" borderId="1" xfId="2" applyFill="1" applyBorder="1"/>
    <xf numFmtId="0" fontId="15" fillId="15" borderId="10" xfId="2" applyFill="1" applyBorder="1"/>
    <xf numFmtId="0" fontId="20" fillId="15" borderId="10" xfId="2" applyFont="1" applyFill="1" applyBorder="1" applyAlignment="1">
      <alignment vertical="center"/>
    </xf>
    <xf numFmtId="0" fontId="20" fillId="15" borderId="13" xfId="2" applyFont="1" applyFill="1" applyBorder="1" applyAlignment="1">
      <alignment vertical="center"/>
    </xf>
    <xf numFmtId="44" fontId="15" fillId="15" borderId="1" xfId="5" applyFont="1" applyFill="1" applyBorder="1"/>
    <xf numFmtId="0" fontId="0" fillId="3" borderId="1" xfId="2" applyFont="1" applyFill="1" applyBorder="1" applyAlignment="1">
      <alignment horizontal="center" vertical="center"/>
    </xf>
    <xf numFmtId="0" fontId="15" fillId="15" borderId="1" xfId="2" applyFill="1" applyBorder="1" applyAlignment="1">
      <alignment horizontal="center"/>
    </xf>
    <xf numFmtId="0" fontId="20" fillId="3" borderId="14" xfId="2" applyFont="1" applyFill="1" applyBorder="1" applyAlignment="1">
      <alignment horizontal="justify" vertical="center"/>
    </xf>
    <xf numFmtId="0" fontId="15" fillId="15" borderId="15" xfId="2" applyFill="1" applyBorder="1"/>
    <xf numFmtId="0" fontId="15" fillId="15" borderId="50" xfId="2" applyFill="1" applyBorder="1"/>
    <xf numFmtId="0" fontId="20" fillId="15" borderId="50" xfId="2" applyFont="1" applyFill="1" applyBorder="1" applyAlignment="1">
      <alignment vertical="center"/>
    </xf>
    <xf numFmtId="0" fontId="20" fillId="3" borderId="43" xfId="2" applyFont="1" applyFill="1" applyBorder="1" applyAlignment="1">
      <alignment horizontal="justify" vertical="center"/>
    </xf>
    <xf numFmtId="0" fontId="20" fillId="3" borderId="0" xfId="2" applyFont="1" applyFill="1" applyBorder="1" applyAlignment="1">
      <alignment vertical="center"/>
    </xf>
    <xf numFmtId="0" fontId="0" fillId="3" borderId="0" xfId="2" applyFont="1" applyFill="1" applyBorder="1" applyAlignment="1">
      <alignment horizontal="justify" vertical="center"/>
    </xf>
    <xf numFmtId="0" fontId="19" fillId="3" borderId="43" xfId="2" applyFont="1" applyFill="1" applyBorder="1" applyAlignment="1">
      <alignment horizontal="justify" vertical="center"/>
    </xf>
    <xf numFmtId="0" fontId="0" fillId="3" borderId="43" xfId="2" applyFont="1" applyFill="1" applyBorder="1" applyAlignment="1">
      <alignment horizontal="justify" vertical="center"/>
    </xf>
    <xf numFmtId="0" fontId="14" fillId="3" borderId="0" xfId="2" applyFont="1" applyFill="1" applyBorder="1"/>
    <xf numFmtId="44" fontId="20" fillId="15" borderId="50" xfId="5" applyFont="1" applyFill="1" applyBorder="1" applyAlignment="1">
      <alignment vertical="center"/>
    </xf>
    <xf numFmtId="44" fontId="15" fillId="0" borderId="1" xfId="5" applyFont="1" applyFill="1" applyBorder="1" applyProtection="1">
      <protection locked="0"/>
    </xf>
    <xf numFmtId="44" fontId="15" fillId="0" borderId="50" xfId="5" applyFont="1" applyFill="1" applyBorder="1" applyProtection="1">
      <protection locked="0"/>
    </xf>
    <xf numFmtId="0" fontId="20" fillId="0" borderId="12" xfId="2" applyFont="1" applyFill="1" applyBorder="1" applyAlignment="1" applyProtection="1">
      <alignment vertical="center"/>
      <protection locked="0"/>
    </xf>
    <xf numFmtId="0" fontId="19" fillId="0" borderId="1" xfId="2" applyFont="1" applyFill="1" applyBorder="1" applyAlignment="1" applyProtection="1">
      <alignment horizontal="justify" vertical="center"/>
      <protection locked="0"/>
    </xf>
    <xf numFmtId="0" fontId="19" fillId="0" borderId="14" xfId="2" applyFont="1" applyFill="1" applyBorder="1" applyAlignment="1" applyProtection="1">
      <alignment horizontal="justify" vertical="center"/>
      <protection locked="0"/>
    </xf>
    <xf numFmtId="0" fontId="15" fillId="0" borderId="1" xfId="2" applyFill="1" applyBorder="1" applyProtection="1">
      <protection locked="0"/>
    </xf>
    <xf numFmtId="0" fontId="94" fillId="0" borderId="0" xfId="0" applyFont="1" applyFill="1" applyAlignment="1">
      <alignment vertical="top" wrapText="1"/>
    </xf>
    <xf numFmtId="0" fontId="60" fillId="0" borderId="0" xfId="0" applyFont="1" applyFill="1" applyAlignment="1">
      <alignment wrapText="1"/>
    </xf>
    <xf numFmtId="0" fontId="44" fillId="0" borderId="0" xfId="0" applyFont="1" applyFill="1" applyAlignment="1">
      <alignment wrapText="1"/>
    </xf>
    <xf numFmtId="167" fontId="95" fillId="0" borderId="1" xfId="13" applyNumberFormat="1" applyFont="1" applyFill="1" applyBorder="1" applyAlignment="1">
      <alignment horizontal="left" vertical="center" wrapText="1" readingOrder="1"/>
    </xf>
    <xf numFmtId="0" fontId="95" fillId="0" borderId="1" xfId="14" applyFont="1" applyFill="1" applyBorder="1" applyAlignment="1">
      <alignment vertical="center" wrapText="1" readingOrder="1"/>
    </xf>
    <xf numFmtId="167" fontId="20" fillId="0" borderId="1" xfId="13" applyNumberFormat="1" applyFont="1" applyFill="1" applyBorder="1" applyAlignment="1">
      <alignment horizontal="left" vertical="center" wrapText="1" readingOrder="1"/>
    </xf>
    <xf numFmtId="167" fontId="95" fillId="0" borderId="1" xfId="13" applyNumberFormat="1" applyFont="1" applyFill="1" applyBorder="1" applyAlignment="1">
      <alignment horizontal="left" vertical="center" wrapText="1"/>
    </xf>
    <xf numFmtId="168" fontId="95" fillId="0" borderId="1" xfId="13" applyNumberFormat="1" applyFont="1" applyFill="1" applyBorder="1" applyAlignment="1">
      <alignment horizontal="left" vertical="center" wrapText="1"/>
    </xf>
    <xf numFmtId="0" fontId="95" fillId="0" borderId="1" xfId="14" applyFont="1" applyFill="1" applyBorder="1" applyAlignment="1">
      <alignment horizontal="left" vertical="center" wrapText="1"/>
    </xf>
    <xf numFmtId="0" fontId="96" fillId="0" borderId="0" xfId="14" applyFont="1" applyAlignment="1">
      <alignment horizontal="left" vertical="center"/>
    </xf>
    <xf numFmtId="167" fontId="22" fillId="0" borderId="1" xfId="13" applyNumberFormat="1" applyFont="1" applyFill="1" applyBorder="1" applyAlignment="1">
      <alignment vertical="center" wrapText="1" readingOrder="1"/>
    </xf>
    <xf numFmtId="164" fontId="22" fillId="0" borderId="1" xfId="13" applyNumberFormat="1" applyFont="1" applyFill="1" applyBorder="1" applyAlignment="1">
      <alignment vertical="center" wrapText="1" readingOrder="1"/>
    </xf>
    <xf numFmtId="2" fontId="22" fillId="0" borderId="1" xfId="13" applyNumberFormat="1" applyFont="1" applyFill="1" applyBorder="1" applyAlignment="1">
      <alignment vertical="center" wrapText="1" readingOrder="1"/>
    </xf>
    <xf numFmtId="1" fontId="22" fillId="0" borderId="1" xfId="13" applyNumberFormat="1" applyFont="1" applyFill="1" applyBorder="1" applyAlignment="1">
      <alignment vertical="center" wrapText="1" readingOrder="1"/>
    </xf>
    <xf numFmtId="167" fontId="22" fillId="0" borderId="1" xfId="13" applyNumberFormat="1" applyFont="1" applyFill="1" applyBorder="1" applyAlignment="1">
      <alignment vertical="center"/>
    </xf>
    <xf numFmtId="0" fontId="12" fillId="0" borderId="0" xfId="14" applyAlignment="1">
      <alignment vertical="center"/>
    </xf>
    <xf numFmtId="167" fontId="22" fillId="9" borderId="1" xfId="13" applyNumberFormat="1" applyFont="1" applyFill="1" applyBorder="1" applyAlignment="1">
      <alignment vertical="center" wrapText="1" readingOrder="1"/>
    </xf>
    <xf numFmtId="2" fontId="22" fillId="9" borderId="1" xfId="13" applyNumberFormat="1" applyFont="1" applyFill="1" applyBorder="1" applyAlignment="1">
      <alignment vertical="center" wrapText="1" readingOrder="1"/>
    </xf>
    <xf numFmtId="1" fontId="22" fillId="9" borderId="1" xfId="13" applyNumberFormat="1" applyFont="1" applyFill="1" applyBorder="1" applyAlignment="1">
      <alignment vertical="center" wrapText="1" readingOrder="1"/>
    </xf>
    <xf numFmtId="167" fontId="22" fillId="9" borderId="50" xfId="13" applyNumberFormat="1" applyFont="1" applyFill="1" applyBorder="1" applyAlignment="1">
      <alignment vertical="center" wrapText="1" readingOrder="1"/>
    </xf>
    <xf numFmtId="167" fontId="22" fillId="0" borderId="1" xfId="13" applyNumberFormat="1" applyFont="1" applyFill="1" applyBorder="1" applyAlignment="1">
      <alignment horizontal="left" vertical="center" wrapText="1" readingOrder="1"/>
    </xf>
    <xf numFmtId="0" fontId="19" fillId="0" borderId="0" xfId="14" applyFont="1" applyFill="1" applyBorder="1" applyAlignment="1">
      <alignment vertical="center"/>
    </xf>
    <xf numFmtId="0" fontId="19" fillId="0" borderId="0" xfId="14" applyFont="1" applyFill="1" applyBorder="1" applyAlignment="1">
      <alignment vertical="center" readingOrder="1"/>
    </xf>
    <xf numFmtId="167" fontId="19" fillId="0" borderId="0" xfId="14" applyNumberFormat="1" applyFont="1" applyFill="1" applyBorder="1" applyAlignment="1">
      <alignment vertical="center"/>
    </xf>
    <xf numFmtId="0" fontId="19" fillId="0" borderId="0" xfId="14" applyFont="1" applyBorder="1" applyAlignment="1">
      <alignment vertical="center"/>
    </xf>
    <xf numFmtId="168" fontId="19" fillId="0" borderId="0" xfId="14" applyNumberFormat="1" applyFont="1" applyBorder="1" applyAlignment="1">
      <alignment vertical="center"/>
    </xf>
    <xf numFmtId="0" fontId="12" fillId="0" borderId="0" xfId="14" applyFill="1" applyBorder="1" applyAlignment="1">
      <alignment vertical="center"/>
    </xf>
    <xf numFmtId="0" fontId="12" fillId="0" borderId="0" xfId="14" applyFill="1" applyBorder="1" applyAlignment="1">
      <alignment vertical="center" readingOrder="1"/>
    </xf>
    <xf numFmtId="0" fontId="12" fillId="0" borderId="0" xfId="14" applyBorder="1" applyAlignment="1">
      <alignment vertical="center"/>
    </xf>
    <xf numFmtId="168" fontId="12" fillId="0" borderId="0" xfId="14" applyNumberFormat="1" applyBorder="1" applyAlignment="1">
      <alignment vertical="center"/>
    </xf>
    <xf numFmtId="0" fontId="12" fillId="0" borderId="0" xfId="14" applyFill="1" applyAlignment="1">
      <alignment vertical="center"/>
    </xf>
    <xf numFmtId="0" fontId="12" fillId="0" borderId="0" xfId="14" applyFill="1" applyAlignment="1">
      <alignment vertical="center" readingOrder="1"/>
    </xf>
    <xf numFmtId="168" fontId="12" fillId="0" borderId="0" xfId="14" applyNumberFormat="1" applyAlignment="1">
      <alignment vertical="center"/>
    </xf>
    <xf numFmtId="0" fontId="76" fillId="2" borderId="0" xfId="15" applyFont="1" applyFill="1" applyBorder="1" applyAlignment="1">
      <alignment vertical="top"/>
    </xf>
    <xf numFmtId="0" fontId="58" fillId="2" borderId="0" xfId="15" applyFont="1" applyFill="1" applyBorder="1" applyAlignment="1">
      <alignment vertical="top"/>
    </xf>
    <xf numFmtId="0" fontId="77" fillId="2" borderId="0" xfId="15" applyFont="1" applyFill="1" applyBorder="1" applyAlignment="1">
      <alignment vertical="top"/>
    </xf>
    <xf numFmtId="0" fontId="11" fillId="2" borderId="0" xfId="15" applyFill="1" applyBorder="1"/>
    <xf numFmtId="0" fontId="77" fillId="0" borderId="0" xfId="15" applyFont="1" applyAlignment="1">
      <alignment vertical="top"/>
    </xf>
    <xf numFmtId="0" fontId="62" fillId="2" borderId="0" xfId="15" applyNumberFormat="1" applyFont="1" applyFill="1"/>
    <xf numFmtId="0" fontId="78" fillId="2" borderId="0" xfId="15" applyFont="1" applyFill="1" applyBorder="1" applyAlignment="1">
      <alignment vertical="top"/>
    </xf>
    <xf numFmtId="0" fontId="79" fillId="2" borderId="0" xfId="15" applyFont="1" applyFill="1" applyBorder="1" applyAlignment="1">
      <alignment horizontal="right"/>
    </xf>
    <xf numFmtId="0" fontId="80" fillId="2" borderId="0" xfId="15" applyFont="1" applyFill="1" applyBorder="1" applyAlignment="1">
      <alignment horizontal="right"/>
    </xf>
    <xf numFmtId="14" fontId="62" fillId="2" borderId="0" xfId="15" applyNumberFormat="1" applyFont="1" applyFill="1"/>
    <xf numFmtId="0" fontId="81" fillId="2" borderId="0" xfId="15" applyFont="1" applyFill="1" applyBorder="1" applyAlignment="1">
      <alignment vertical="top"/>
    </xf>
    <xf numFmtId="0" fontId="18" fillId="2" borderId="0" xfId="15" applyFont="1" applyFill="1" applyBorder="1" applyAlignment="1">
      <alignment horizontal="center" textRotation="90" wrapText="1"/>
    </xf>
    <xf numFmtId="0" fontId="82" fillId="2" borderId="0" xfId="15" applyFont="1" applyFill="1" applyBorder="1" applyAlignment="1">
      <alignment horizontal="center" wrapText="1"/>
    </xf>
    <xf numFmtId="0" fontId="11" fillId="0" borderId="0" xfId="15" applyBorder="1" applyAlignment="1">
      <alignment vertical="top" wrapText="1"/>
    </xf>
    <xf numFmtId="0" fontId="11" fillId="8" borderId="1" xfId="15" applyFill="1" applyBorder="1" applyAlignment="1">
      <alignment vertical="top" wrapText="1"/>
    </xf>
    <xf numFmtId="2" fontId="11" fillId="8" borderId="50" xfId="15" applyNumberFormat="1" applyFill="1" applyBorder="1" applyAlignment="1">
      <alignment vertical="top" wrapText="1"/>
    </xf>
    <xf numFmtId="2" fontId="11" fillId="8" borderId="51" xfId="15" applyNumberFormat="1" applyFill="1" applyBorder="1" applyAlignment="1">
      <alignment vertical="top" wrapText="1"/>
    </xf>
    <xf numFmtId="0" fontId="45" fillId="8" borderId="1" xfId="15" applyFont="1" applyFill="1" applyBorder="1" applyAlignment="1">
      <alignment vertical="top" wrapText="1"/>
    </xf>
    <xf numFmtId="43" fontId="0" fillId="9" borderId="1" xfId="16" applyFont="1" applyFill="1" applyBorder="1" applyAlignment="1" applyProtection="1">
      <alignment vertical="top" wrapText="1"/>
      <protection locked="0"/>
    </xf>
    <xf numFmtId="43" fontId="0" fillId="8" borderId="1" xfId="16" applyFont="1" applyFill="1" applyBorder="1" applyAlignment="1" applyProtection="1">
      <alignment vertical="top" wrapText="1"/>
    </xf>
    <xf numFmtId="43" fontId="0" fillId="8" borderId="1" xfId="16" applyFont="1" applyFill="1" applyBorder="1" applyAlignment="1">
      <alignment vertical="top" wrapText="1"/>
    </xf>
    <xf numFmtId="1" fontId="11" fillId="19" borderId="1" xfId="15" applyNumberFormat="1" applyFont="1" applyFill="1" applyBorder="1" applyAlignment="1">
      <alignment vertical="top" wrapText="1"/>
    </xf>
    <xf numFmtId="0" fontId="11" fillId="0" borderId="1" xfId="15" applyBorder="1" applyAlignment="1" applyProtection="1">
      <alignment vertical="top" wrapText="1"/>
      <protection locked="0"/>
    </xf>
    <xf numFmtId="0" fontId="11" fillId="0" borderId="14" xfId="15" applyBorder="1" applyAlignment="1" applyProtection="1">
      <alignment vertical="top" wrapText="1"/>
      <protection locked="0"/>
    </xf>
    <xf numFmtId="2" fontId="11" fillId="8" borderId="33" xfId="15" applyNumberFormat="1" applyFill="1" applyBorder="1" applyAlignment="1">
      <alignment vertical="top" wrapText="1"/>
    </xf>
    <xf numFmtId="0" fontId="78" fillId="8" borderId="50" xfId="15" applyFont="1" applyFill="1" applyBorder="1" applyAlignment="1">
      <alignment vertical="top" wrapText="1"/>
    </xf>
    <xf numFmtId="0" fontId="78" fillId="0" borderId="1" xfId="15" applyFont="1" applyFill="1" applyBorder="1" applyAlignment="1" applyProtection="1">
      <alignment vertical="top" wrapText="1"/>
      <protection locked="0"/>
    </xf>
    <xf numFmtId="0" fontId="83" fillId="8" borderId="1" xfId="15" applyFont="1" applyFill="1" applyBorder="1" applyAlignment="1">
      <alignment vertical="top" wrapText="1"/>
    </xf>
    <xf numFmtId="0" fontId="83" fillId="0" borderId="1" xfId="15" applyFont="1" applyFill="1" applyBorder="1" applyAlignment="1" applyProtection="1">
      <alignment vertical="top" wrapText="1"/>
      <protection locked="0"/>
    </xf>
    <xf numFmtId="0" fontId="78" fillId="8" borderId="1" xfId="15" applyFont="1" applyFill="1" applyBorder="1" applyAlignment="1">
      <alignment vertical="top" wrapText="1"/>
    </xf>
    <xf numFmtId="0" fontId="11" fillId="8" borderId="50" xfId="15" applyFill="1" applyBorder="1" applyAlignment="1">
      <alignment vertical="top" wrapText="1"/>
    </xf>
    <xf numFmtId="43" fontId="0" fillId="8" borderId="50" xfId="16" applyFont="1" applyFill="1" applyBorder="1" applyAlignment="1">
      <alignment vertical="top" wrapText="1"/>
    </xf>
    <xf numFmtId="1" fontId="11" fillId="19" borderId="50" xfId="15" applyNumberFormat="1" applyFont="1" applyFill="1" applyBorder="1" applyAlignment="1">
      <alignment vertical="top" wrapText="1"/>
    </xf>
    <xf numFmtId="0" fontId="11" fillId="0" borderId="50" xfId="15" applyBorder="1" applyAlignment="1" applyProtection="1">
      <alignment vertical="top" wrapText="1"/>
      <protection locked="0"/>
    </xf>
    <xf numFmtId="0" fontId="11" fillId="0" borderId="12" xfId="15" applyBorder="1" applyAlignment="1" applyProtection="1">
      <alignment vertical="top" wrapText="1"/>
      <protection locked="0"/>
    </xf>
    <xf numFmtId="0" fontId="11" fillId="0" borderId="33" xfId="15" applyBorder="1" applyAlignment="1" applyProtection="1">
      <alignment vertical="top" wrapText="1"/>
      <protection locked="0"/>
    </xf>
    <xf numFmtId="0" fontId="11" fillId="0" borderId="19" xfId="15" applyBorder="1" applyAlignment="1" applyProtection="1">
      <alignment vertical="top" wrapText="1"/>
      <protection locked="0"/>
    </xf>
    <xf numFmtId="2" fontId="11" fillId="8" borderId="1" xfId="15" applyNumberFormat="1" applyFill="1" applyBorder="1" applyAlignment="1">
      <alignment vertical="top" wrapText="1"/>
    </xf>
    <xf numFmtId="0" fontId="11" fillId="8" borderId="14" xfId="15" applyFill="1" applyBorder="1" applyAlignment="1">
      <alignment vertical="top" wrapText="1"/>
    </xf>
    <xf numFmtId="0" fontId="75" fillId="0" borderId="0" xfId="15" applyFont="1" applyFill="1" applyBorder="1" applyAlignment="1">
      <alignment vertical="top" wrapText="1"/>
    </xf>
    <xf numFmtId="0" fontId="84" fillId="0" borderId="0" xfId="15" applyFont="1" applyFill="1" applyBorder="1" applyAlignment="1">
      <alignment vertical="top" wrapText="1"/>
    </xf>
    <xf numFmtId="0" fontId="25" fillId="7" borderId="0" xfId="15" applyFont="1" applyFill="1"/>
    <xf numFmtId="0" fontId="11" fillId="7" borderId="0" xfId="15" applyFill="1"/>
    <xf numFmtId="0" fontId="11" fillId="0" borderId="0" xfId="15"/>
    <xf numFmtId="0" fontId="90" fillId="2" borderId="0" xfId="15" applyFont="1" applyFill="1"/>
    <xf numFmtId="0" fontId="90" fillId="2" borderId="0" xfId="15" applyFont="1" applyFill="1" applyAlignment="1">
      <alignment horizontal="center"/>
    </xf>
    <xf numFmtId="0" fontId="61" fillId="2" borderId="0" xfId="15" applyFont="1" applyFill="1" applyAlignment="1">
      <alignment horizontal="left" vertical="top" indent="5"/>
    </xf>
    <xf numFmtId="0" fontId="63" fillId="2" borderId="0" xfId="15" applyFont="1" applyFill="1" applyAlignment="1">
      <alignment horizontal="left" vertical="top" indent="5"/>
    </xf>
    <xf numFmtId="0" fontId="90" fillId="2" borderId="53" xfId="15" applyFont="1" applyFill="1" applyBorder="1"/>
    <xf numFmtId="0" fontId="90" fillId="2" borderId="53" xfId="15" applyFont="1" applyFill="1" applyBorder="1" applyAlignment="1">
      <alignment horizontal="center"/>
    </xf>
    <xf numFmtId="0" fontId="18" fillId="2" borderId="0" xfId="15" applyFont="1" applyFill="1" applyBorder="1" applyAlignment="1">
      <alignment horizontal="center" wrapText="1"/>
    </xf>
    <xf numFmtId="0" fontId="60" fillId="18" borderId="0" xfId="15" applyFont="1" applyFill="1"/>
    <xf numFmtId="0" fontId="60" fillId="18" borderId="0" xfId="15" applyFont="1" applyFill="1" applyAlignment="1">
      <alignment horizontal="center"/>
    </xf>
    <xf numFmtId="0" fontId="25" fillId="0" borderId="0" xfId="15" applyFont="1"/>
    <xf numFmtId="0" fontId="91" fillId="18" borderId="0" xfId="15" applyFont="1" applyFill="1" applyAlignment="1">
      <alignment horizontal="center" vertical="center"/>
    </xf>
    <xf numFmtId="0" fontId="91" fillId="18" borderId="0" xfId="15" applyFont="1" applyFill="1" applyBorder="1" applyAlignment="1">
      <alignment horizontal="right" vertical="top" indent="1"/>
    </xf>
    <xf numFmtId="0" fontId="44" fillId="18" borderId="0" xfId="15" applyFont="1" applyFill="1" applyAlignment="1">
      <alignment horizontal="left" vertical="top"/>
    </xf>
    <xf numFmtId="0" fontId="92" fillId="18" borderId="0" xfId="15" applyFont="1" applyFill="1" applyAlignment="1">
      <alignment horizontal="left"/>
    </xf>
    <xf numFmtId="0" fontId="60" fillId="7" borderId="1" xfId="12" applyFont="1" applyFill="1" applyBorder="1" applyAlignment="1" applyProtection="1">
      <alignment horizontal="left" vertical="top" wrapText="1"/>
      <protection locked="0" hidden="1"/>
    </xf>
    <xf numFmtId="0" fontId="67" fillId="18" borderId="0" xfId="15" applyFont="1" applyFill="1"/>
    <xf numFmtId="0" fontId="67" fillId="18" borderId="0" xfId="15" applyFont="1" applyFill="1" applyAlignment="1">
      <alignment horizontal="center"/>
    </xf>
    <xf numFmtId="0" fontId="11" fillId="18" borderId="0" xfId="15" applyFill="1"/>
    <xf numFmtId="0" fontId="11" fillId="18" borderId="0" xfId="15" applyFill="1" applyAlignment="1">
      <alignment horizontal="center"/>
    </xf>
    <xf numFmtId="0" fontId="11" fillId="0" borderId="0" xfId="15" applyAlignment="1">
      <alignment horizontal="center"/>
    </xf>
    <xf numFmtId="0" fontId="75" fillId="0" borderId="0" xfId="15" applyFont="1"/>
    <xf numFmtId="0" fontId="11" fillId="0" borderId="0" xfId="15" applyFont="1"/>
    <xf numFmtId="0" fontId="11" fillId="0" borderId="0" xfId="15" applyNumberFormat="1"/>
    <xf numFmtId="9" fontId="11" fillId="0" borderId="0" xfId="15" applyNumberFormat="1"/>
    <xf numFmtId="167" fontId="87" fillId="0" borderId="1" xfId="17" applyNumberFormat="1" applyFont="1" applyFill="1" applyBorder="1" applyAlignment="1">
      <alignment vertical="top" wrapText="1" readingOrder="1"/>
    </xf>
    <xf numFmtId="0" fontId="87" fillId="0" borderId="1" xfId="15" applyFont="1" applyFill="1" applyBorder="1" applyAlignment="1">
      <alignment horizontal="left" vertical="top" wrapText="1" readingOrder="1"/>
    </xf>
    <xf numFmtId="167" fontId="88" fillId="0" borderId="1" xfId="17" applyNumberFormat="1" applyFont="1" applyFill="1" applyBorder="1" applyAlignment="1">
      <alignment horizontal="left" vertical="top" wrapText="1" readingOrder="1"/>
    </xf>
    <xf numFmtId="167" fontId="87" fillId="0" borderId="1" xfId="17" applyNumberFormat="1" applyFont="1" applyFill="1" applyBorder="1" applyAlignment="1">
      <alignment horizontal="left" vertical="top" wrapText="1"/>
    </xf>
    <xf numFmtId="168" fontId="87" fillId="0" borderId="1" xfId="17" applyNumberFormat="1" applyFont="1" applyFill="1" applyBorder="1" applyAlignment="1">
      <alignment horizontal="left" vertical="top" wrapText="1"/>
    </xf>
    <xf numFmtId="0" fontId="87" fillId="0" borderId="1" xfId="15" applyFont="1" applyFill="1" applyBorder="1" applyAlignment="1">
      <alignment horizontal="left" vertical="top" wrapText="1"/>
    </xf>
    <xf numFmtId="0" fontId="21" fillId="0" borderId="0" xfId="15" applyFont="1" applyAlignment="1">
      <alignment horizontal="left"/>
    </xf>
    <xf numFmtId="169" fontId="22" fillId="0" borderId="1" xfId="15" applyNumberFormat="1" applyFont="1" applyFill="1" applyBorder="1" applyAlignment="1">
      <alignment horizontal="center" vertical="top" wrapText="1" readingOrder="1"/>
    </xf>
    <xf numFmtId="167" fontId="22" fillId="0" borderId="1" xfId="17" applyNumberFormat="1" applyFont="1" applyFill="1" applyBorder="1"/>
    <xf numFmtId="1" fontId="22" fillId="0" borderId="1" xfId="17" applyNumberFormat="1" applyFont="1" applyFill="1" applyBorder="1" applyAlignment="1">
      <alignment vertical="top" wrapText="1" readingOrder="1"/>
    </xf>
    <xf numFmtId="0" fontId="22" fillId="0" borderId="1" xfId="15" applyFont="1" applyFill="1" applyBorder="1" applyAlignment="1">
      <alignment horizontal="center" vertical="top" wrapText="1" readingOrder="1"/>
    </xf>
    <xf numFmtId="0" fontId="19" fillId="0" borderId="1" xfId="15" applyFont="1" applyFill="1" applyBorder="1" applyAlignment="1">
      <alignment horizontal="center" vertical="top" wrapText="1" readingOrder="1"/>
    </xf>
    <xf numFmtId="0" fontId="19" fillId="0" borderId="0" xfId="15" applyFont="1" applyFill="1" applyBorder="1" applyAlignment="1"/>
    <xf numFmtId="0" fontId="19" fillId="0" borderId="0" xfId="15" applyFont="1" applyFill="1" applyBorder="1"/>
    <xf numFmtId="0" fontId="25" fillId="0" borderId="0" xfId="15" applyFont="1" applyFill="1" applyBorder="1" applyAlignment="1"/>
    <xf numFmtId="0" fontId="25" fillId="0" borderId="0" xfId="15" applyFont="1" applyFill="1" applyBorder="1"/>
    <xf numFmtId="0" fontId="25" fillId="0" borderId="0" xfId="15" applyFont="1" applyBorder="1"/>
    <xf numFmtId="168" fontId="25" fillId="0" borderId="0" xfId="15" applyNumberFormat="1" applyFont="1" applyBorder="1"/>
    <xf numFmtId="0" fontId="25" fillId="0" borderId="0" xfId="15" applyFont="1" applyFill="1" applyAlignment="1"/>
    <xf numFmtId="0" fontId="25" fillId="0" borderId="0" xfId="15" applyFont="1" applyFill="1"/>
    <xf numFmtId="168" fontId="25" fillId="0" borderId="0" xfId="15" applyNumberFormat="1" applyFont="1"/>
    <xf numFmtId="0" fontId="25" fillId="0" borderId="0" xfId="15" applyNumberFormat="1" applyFont="1"/>
    <xf numFmtId="0" fontId="91" fillId="2" borderId="0" xfId="15" applyFont="1" applyFill="1" applyBorder="1" applyAlignment="1" applyProtection="1">
      <alignment horizontal="right" vertical="top" indent="1"/>
      <protection hidden="1"/>
    </xf>
    <xf numFmtId="0" fontId="91" fillId="2" borderId="0" xfId="15" applyFont="1" applyFill="1" applyBorder="1" applyAlignment="1" applyProtection="1">
      <alignment vertical="top" wrapText="1"/>
      <protection hidden="1"/>
    </xf>
    <xf numFmtId="0" fontId="44" fillId="7" borderId="1" xfId="15" applyFont="1" applyFill="1" applyBorder="1" applyAlignment="1" applyProtection="1">
      <alignment vertical="top" wrapText="1"/>
      <protection locked="0"/>
    </xf>
    <xf numFmtId="0" fontId="11" fillId="7" borderId="1" xfId="15" applyFill="1" applyBorder="1" applyAlignment="1" applyProtection="1">
      <alignment vertical="top" wrapText="1"/>
      <protection locked="0"/>
    </xf>
    <xf numFmtId="2" fontId="45" fillId="0" borderId="1" xfId="15" applyNumberFormat="1" applyFont="1" applyFill="1" applyBorder="1" applyAlignment="1">
      <alignment vertical="top" wrapText="1"/>
    </xf>
    <xf numFmtId="0" fontId="87" fillId="0" borderId="14" xfId="15" applyFont="1" applyFill="1" applyBorder="1" applyAlignment="1">
      <alignment horizontal="left" vertical="top" wrapText="1" readingOrder="1"/>
    </xf>
    <xf numFmtId="169" fontId="22" fillId="0" borderId="14" xfId="15" applyNumberFormat="1" applyFont="1" applyFill="1" applyBorder="1" applyAlignment="1">
      <alignment horizontal="left" vertical="top" wrapText="1" readingOrder="1"/>
    </xf>
    <xf numFmtId="0" fontId="22" fillId="0" borderId="14" xfId="15" applyFont="1" applyFill="1" applyBorder="1" applyAlignment="1">
      <alignment horizontal="left" vertical="top" wrapText="1" readingOrder="1"/>
    </xf>
    <xf numFmtId="0" fontId="19" fillId="0" borderId="14" xfId="15" applyFont="1" applyFill="1" applyBorder="1" applyAlignment="1">
      <alignment horizontal="left" vertical="top" wrapText="1" readingOrder="1"/>
    </xf>
    <xf numFmtId="167" fontId="19" fillId="0" borderId="1" xfId="15" applyNumberFormat="1" applyFont="1" applyFill="1" applyBorder="1"/>
    <xf numFmtId="168" fontId="19" fillId="0" borderId="1" xfId="15" applyNumberFormat="1" applyFont="1" applyBorder="1"/>
    <xf numFmtId="2" fontId="19" fillId="0" borderId="1" xfId="15" applyNumberFormat="1" applyFont="1" applyBorder="1"/>
    <xf numFmtId="0" fontId="19" fillId="0" borderId="1" xfId="15" applyFont="1" applyFill="1" applyBorder="1"/>
    <xf numFmtId="2" fontId="11" fillId="8" borderId="13" xfId="15" applyNumberFormat="1" applyFill="1" applyBorder="1" applyAlignment="1">
      <alignment vertical="top" wrapText="1"/>
    </xf>
    <xf numFmtId="2" fontId="11" fillId="8" borderId="0" xfId="15" applyNumberFormat="1" applyFill="1" applyBorder="1" applyAlignment="1">
      <alignment vertical="top" wrapText="1"/>
    </xf>
    <xf numFmtId="2" fontId="11" fillId="8" borderId="10" xfId="15" applyNumberFormat="1" applyFill="1" applyBorder="1" applyAlignment="1">
      <alignment vertical="top" wrapText="1"/>
    </xf>
    <xf numFmtId="0" fontId="10" fillId="0" borderId="0" xfId="15" applyFont="1"/>
    <xf numFmtId="0" fontId="11" fillId="9" borderId="0" xfId="15" applyFill="1"/>
    <xf numFmtId="0" fontId="10" fillId="8" borderId="1" xfId="15" applyFont="1" applyFill="1" applyBorder="1" applyAlignment="1">
      <alignment vertical="top" wrapText="1"/>
    </xf>
    <xf numFmtId="43" fontId="0" fillId="9" borderId="1" xfId="16" applyFont="1" applyFill="1" applyBorder="1" applyAlignment="1" applyProtection="1">
      <alignment horizontal="left" vertical="top" wrapText="1"/>
      <protection locked="0"/>
    </xf>
    <xf numFmtId="0" fontId="9" fillId="8" borderId="1" xfId="15" applyFont="1" applyFill="1" applyBorder="1" applyAlignment="1">
      <alignment vertical="top" wrapText="1"/>
    </xf>
    <xf numFmtId="0" fontId="9" fillId="8" borderId="50" xfId="15" applyFont="1" applyFill="1" applyBorder="1" applyAlignment="1">
      <alignment vertical="top" wrapText="1"/>
    </xf>
    <xf numFmtId="0" fontId="8" fillId="0" borderId="0" xfId="15" applyFont="1"/>
    <xf numFmtId="0" fontId="8" fillId="9" borderId="0" xfId="15" applyFont="1" applyFill="1"/>
    <xf numFmtId="0" fontId="7" fillId="0" borderId="0" xfId="15" applyFont="1"/>
    <xf numFmtId="0" fontId="7" fillId="9" borderId="0" xfId="15" applyFont="1" applyFill="1"/>
    <xf numFmtId="0" fontId="6" fillId="0" borderId="0" xfId="15" applyFont="1"/>
    <xf numFmtId="0" fontId="6" fillId="9" borderId="0" xfId="15" applyFont="1" applyFill="1"/>
    <xf numFmtId="0" fontId="60" fillId="0" borderId="0" xfId="6" applyFont="1" applyFill="1" applyAlignment="1">
      <alignment vertical="top" wrapText="1"/>
    </xf>
    <xf numFmtId="0" fontId="60" fillId="7" borderId="0" xfId="6" applyFont="1" applyFill="1" applyBorder="1" applyAlignment="1">
      <alignment horizontal="left" vertical="center" wrapText="1" indent="1"/>
    </xf>
    <xf numFmtId="0" fontId="60" fillId="7" borderId="0" xfId="6" applyFont="1" applyFill="1" applyBorder="1" applyAlignment="1">
      <alignment horizontal="left" vertical="center" wrapText="1"/>
    </xf>
    <xf numFmtId="0" fontId="60" fillId="0" borderId="0" xfId="6" applyFont="1" applyFill="1" applyAlignment="1">
      <alignment wrapText="1"/>
    </xf>
    <xf numFmtId="0" fontId="64" fillId="0" borderId="0" xfId="7" applyFill="1" applyAlignment="1">
      <alignment horizontal="right" wrapText="1"/>
    </xf>
    <xf numFmtId="0" fontId="44" fillId="7" borderId="0" xfId="6" applyFont="1" applyFill="1" applyBorder="1" applyAlignment="1">
      <alignment horizontal="left" vertical="center" wrapText="1"/>
    </xf>
    <xf numFmtId="0" fontId="44" fillId="0" borderId="0" xfId="6" applyFont="1" applyFill="1" applyAlignment="1">
      <alignment wrapText="1"/>
    </xf>
    <xf numFmtId="0" fontId="17" fillId="11" borderId="0" xfId="0" applyFont="1" applyFill="1" applyBorder="1" applyAlignment="1" applyProtection="1">
      <alignment horizontal="center" textRotation="90"/>
      <protection locked="0"/>
    </xf>
    <xf numFmtId="0" fontId="0" fillId="3" borderId="0" xfId="0" applyFill="1" applyBorder="1" applyAlignment="1" applyProtection="1">
      <alignment horizontal="left" vertical="top" wrapText="1"/>
      <protection locked="0"/>
    </xf>
    <xf numFmtId="0" fontId="0" fillId="3" borderId="0" xfId="0" applyFill="1" applyProtection="1">
      <protection locked="0"/>
    </xf>
    <xf numFmtId="0" fontId="28" fillId="3" borderId="0" xfId="0" applyFont="1" applyFill="1" applyBorder="1" applyAlignment="1" applyProtection="1">
      <alignment horizontal="left" vertical="top" wrapText="1"/>
      <protection locked="0"/>
    </xf>
    <xf numFmtId="0" fontId="0" fillId="3" borderId="0" xfId="0" applyFill="1" applyBorder="1" applyAlignment="1" applyProtection="1">
      <alignment horizontal="center" vertical="top" wrapText="1"/>
      <protection locked="0"/>
    </xf>
    <xf numFmtId="0" fontId="0" fillId="3" borderId="0" xfId="0" applyFill="1" applyBorder="1" applyAlignment="1" applyProtection="1">
      <alignment vertical="top" wrapText="1"/>
      <protection locked="0"/>
    </xf>
    <xf numFmtId="0" fontId="30" fillId="3" borderId="0" xfId="0" applyFont="1" applyFill="1" applyBorder="1" applyAlignment="1" applyProtection="1">
      <alignment horizontal="center" vertical="top" wrapText="1"/>
      <protection locked="0"/>
    </xf>
    <xf numFmtId="0" fontId="29" fillId="3" borderId="0" xfId="0" applyFont="1" applyFill="1" applyBorder="1" applyAlignment="1" applyProtection="1">
      <alignment horizontal="left" vertical="top"/>
      <protection locked="0"/>
    </xf>
    <xf numFmtId="0" fontId="0" fillId="10" borderId="0" xfId="0" applyFill="1" applyProtection="1">
      <protection locked="0"/>
    </xf>
    <xf numFmtId="0" fontId="0" fillId="0" borderId="0" xfId="0" applyProtection="1">
      <protection locked="0"/>
    </xf>
    <xf numFmtId="0" fontId="17" fillId="11" borderId="0" xfId="0" applyFont="1" applyFill="1" applyBorder="1" applyAlignment="1" applyProtection="1">
      <alignment horizontal="left"/>
      <protection locked="0"/>
    </xf>
    <xf numFmtId="0" fontId="17" fillId="11" borderId="0" xfId="0" applyFont="1" applyFill="1" applyBorder="1" applyAlignment="1" applyProtection="1">
      <alignment horizontal="center"/>
      <protection locked="0"/>
    </xf>
    <xf numFmtId="2" fontId="0" fillId="3" borderId="0" xfId="0" applyNumberFormat="1" applyFill="1" applyBorder="1" applyAlignment="1" applyProtection="1">
      <alignment horizontal="center" vertical="center" wrapText="1"/>
      <protection locked="0"/>
    </xf>
    <xf numFmtId="0" fontId="37" fillId="0" borderId="37" xfId="0" applyFont="1" applyFill="1" applyBorder="1" applyAlignment="1" applyProtection="1">
      <alignment horizontal="center" vertical="top" wrapText="1"/>
      <protection locked="0"/>
    </xf>
    <xf numFmtId="0" fontId="36" fillId="3" borderId="0" xfId="0" applyFont="1" applyFill="1" applyAlignment="1" applyProtection="1">
      <alignment horizontal="left" vertical="center" indent="1"/>
      <protection locked="0"/>
    </xf>
    <xf numFmtId="0" fontId="16" fillId="0" borderId="4" xfId="0" applyFont="1" applyBorder="1" applyAlignment="1" applyProtection="1">
      <alignment horizontal="center" vertical="top" wrapText="1"/>
      <protection locked="0"/>
    </xf>
    <xf numFmtId="0" fontId="37" fillId="0" borderId="40" xfId="0" applyFont="1" applyFill="1" applyBorder="1" applyAlignment="1" applyProtection="1">
      <alignment horizontal="left" vertical="top" wrapText="1"/>
      <protection locked="0"/>
    </xf>
    <xf numFmtId="0" fontId="16" fillId="0" borderId="2" xfId="0" applyFont="1" applyBorder="1" applyAlignment="1" applyProtection="1">
      <alignment horizontal="center" vertical="top" wrapText="1"/>
      <protection locked="0"/>
    </xf>
    <xf numFmtId="0" fontId="37" fillId="0" borderId="41" xfId="0" applyFont="1" applyFill="1" applyBorder="1" applyAlignment="1" applyProtection="1">
      <alignment horizontal="left" vertical="top" wrapText="1"/>
      <protection locked="0"/>
    </xf>
    <xf numFmtId="0" fontId="38" fillId="0" borderId="41" xfId="0" applyFont="1" applyFill="1" applyBorder="1" applyAlignment="1" applyProtection="1">
      <alignment horizontal="left" vertical="top" wrapText="1"/>
      <protection locked="0"/>
    </xf>
    <xf numFmtId="0" fontId="16" fillId="0" borderId="5" xfId="0" applyFont="1" applyBorder="1" applyAlignment="1" applyProtection="1">
      <alignment horizontal="center" vertical="top" wrapText="1"/>
      <protection locked="0"/>
    </xf>
    <xf numFmtId="0" fontId="16" fillId="0" borderId="6" xfId="0" applyFont="1" applyBorder="1" applyAlignment="1" applyProtection="1">
      <alignment horizontal="center" vertical="top" wrapText="1"/>
      <protection locked="0"/>
    </xf>
    <xf numFmtId="0" fontId="38" fillId="0" borderId="40" xfId="0" applyFont="1" applyFill="1" applyBorder="1" applyAlignment="1" applyProtection="1">
      <alignment horizontal="left" vertical="top" wrapText="1"/>
      <protection locked="0"/>
    </xf>
    <xf numFmtId="0" fontId="0" fillId="10" borderId="0" xfId="0" applyFill="1" applyAlignment="1" applyProtection="1">
      <alignment horizontal="left"/>
      <protection locked="0"/>
    </xf>
    <xf numFmtId="0" fontId="0" fillId="10" borderId="0" xfId="0" applyFill="1" applyAlignment="1" applyProtection="1">
      <alignment wrapText="1"/>
      <protection locked="0"/>
    </xf>
    <xf numFmtId="0" fontId="0" fillId="0" borderId="0" xfId="0" applyAlignment="1" applyProtection="1">
      <alignment horizontal="left"/>
      <protection locked="0"/>
    </xf>
    <xf numFmtId="0" fontId="0" fillId="0" borderId="0" xfId="0" applyAlignment="1" applyProtection="1">
      <alignment wrapText="1"/>
      <protection locked="0"/>
    </xf>
    <xf numFmtId="166" fontId="37" fillId="0" borderId="37" xfId="5" applyNumberFormat="1" applyFont="1" applyFill="1" applyBorder="1" applyAlignment="1" applyProtection="1">
      <alignment horizontal="center" vertical="top" wrapText="1"/>
      <protection locked="0"/>
    </xf>
    <xf numFmtId="0" fontId="36" fillId="3" borderId="0" xfId="0" applyFont="1" applyFill="1" applyAlignment="1" applyProtection="1">
      <alignment horizontal="right" vertical="center" indent="1"/>
      <protection locked="0"/>
    </xf>
    <xf numFmtId="167" fontId="22" fillId="0" borderId="1" xfId="17" applyNumberFormat="1" applyFont="1" applyFill="1" applyBorder="1" applyAlignment="1">
      <alignment vertical="top" wrapText="1" readingOrder="1"/>
    </xf>
    <xf numFmtId="167" fontId="19" fillId="0" borderId="1" xfId="17" applyNumberFormat="1" applyFont="1" applyFill="1" applyBorder="1" applyAlignment="1">
      <alignment vertical="top" wrapText="1" readingOrder="1"/>
    </xf>
    <xf numFmtId="0" fontId="16" fillId="0" borderId="22" xfId="0" applyFont="1" applyBorder="1" applyAlignment="1" applyProtection="1">
      <alignment horizontal="center" vertical="center" wrapText="1"/>
      <protection locked="0"/>
    </xf>
    <xf numFmtId="0" fontId="38" fillId="0" borderId="27" xfId="0" applyFont="1" applyFill="1" applyBorder="1" applyAlignment="1" applyProtection="1">
      <alignment horizontal="left" vertical="top" wrapText="1"/>
      <protection locked="0"/>
    </xf>
    <xf numFmtId="0" fontId="0" fillId="0" borderId="27" xfId="0" applyFill="1" applyBorder="1" applyAlignment="1" applyProtection="1">
      <alignment horizontal="left" vertical="top" wrapText="1"/>
      <protection locked="0"/>
    </xf>
    <xf numFmtId="0" fontId="28" fillId="0" borderId="28" xfId="0" applyFont="1" applyFill="1" applyBorder="1" applyAlignment="1" applyProtection="1">
      <alignment horizontal="left" vertical="top" wrapText="1"/>
      <protection locked="0"/>
    </xf>
    <xf numFmtId="0" fontId="0" fillId="0" borderId="26"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0" borderId="37" xfId="0" applyFill="1" applyBorder="1" applyAlignment="1" applyProtection="1">
      <alignment horizontal="left" vertical="top" wrapText="1"/>
      <protection locked="0"/>
    </xf>
    <xf numFmtId="0" fontId="0" fillId="0" borderId="27" xfId="0" applyFill="1" applyBorder="1" applyAlignment="1" applyProtection="1">
      <alignment horizontal="center" vertical="top" wrapText="1"/>
      <protection locked="0"/>
    </xf>
    <xf numFmtId="9" fontId="22" fillId="7" borderId="35" xfId="1" applyFont="1" applyFill="1" applyBorder="1" applyAlignment="1" applyProtection="1">
      <alignment horizontal="center" vertical="center"/>
      <protection locked="0"/>
    </xf>
    <xf numFmtId="0" fontId="0" fillId="0" borderId="35" xfId="0" applyBorder="1" applyAlignment="1" applyProtection="1">
      <alignment horizontal="center" vertical="center" wrapText="1"/>
    </xf>
    <xf numFmtId="0" fontId="37" fillId="0" borderId="37" xfId="0" applyFont="1" applyFill="1" applyBorder="1" applyAlignment="1" applyProtection="1">
      <alignment horizontal="left" vertical="top" wrapText="1"/>
    </xf>
    <xf numFmtId="2" fontId="0" fillId="4" borderId="22" xfId="0" applyNumberFormat="1" applyFill="1" applyBorder="1" applyAlignment="1" applyProtection="1">
      <alignment horizontal="center" vertical="center" wrapText="1"/>
    </xf>
    <xf numFmtId="0" fontId="0" fillId="11" borderId="0" xfId="0" applyFill="1" applyBorder="1" applyAlignment="1" applyProtection="1">
      <alignment horizontal="center" vertical="center" wrapText="1"/>
    </xf>
    <xf numFmtId="0" fontId="37" fillId="12" borderId="37" xfId="0" applyFont="1" applyFill="1" applyBorder="1" applyAlignment="1" applyProtection="1">
      <alignment horizontal="left" vertical="top" wrapText="1"/>
    </xf>
    <xf numFmtId="2" fontId="0" fillId="3" borderId="0" xfId="0" applyNumberFormat="1" applyFill="1" applyBorder="1" applyAlignment="1" applyProtection="1">
      <alignment horizontal="center" vertical="center" wrapText="1"/>
    </xf>
    <xf numFmtId="0" fontId="0" fillId="3" borderId="0" xfId="0" applyFill="1" applyBorder="1" applyAlignment="1" applyProtection="1">
      <alignment horizontal="left" vertical="top" wrapText="1"/>
    </xf>
    <xf numFmtId="0" fontId="37" fillId="0" borderId="27" xfId="0" applyFont="1" applyFill="1" applyBorder="1" applyAlignment="1" applyProtection="1">
      <alignment horizontal="left" vertical="top" wrapText="1"/>
    </xf>
    <xf numFmtId="0" fontId="30" fillId="3" borderId="0" xfId="0" applyFont="1" applyFill="1" applyBorder="1" applyAlignment="1" applyProtection="1">
      <alignment horizontal="left" vertical="top" wrapText="1"/>
    </xf>
    <xf numFmtId="0" fontId="0" fillId="11" borderId="0" xfId="0" applyFill="1" applyBorder="1" applyAlignment="1" applyProtection="1">
      <alignment horizontal="left" vertical="top" wrapText="1"/>
    </xf>
    <xf numFmtId="0" fontId="37" fillId="12" borderId="27" xfId="0" applyFont="1" applyFill="1" applyBorder="1" applyAlignment="1" applyProtection="1">
      <alignment horizontal="left" vertical="top" wrapText="1"/>
    </xf>
    <xf numFmtId="0" fontId="0" fillId="3" borderId="0" xfId="0" applyFill="1" applyProtection="1"/>
    <xf numFmtId="0" fontId="28" fillId="3" borderId="0" xfId="0" applyFont="1" applyFill="1" applyBorder="1" applyAlignment="1" applyProtection="1">
      <alignment horizontal="left" vertical="top" wrapText="1"/>
    </xf>
    <xf numFmtId="0" fontId="38" fillId="0" borderId="27" xfId="0" applyFont="1" applyFill="1" applyBorder="1" applyAlignment="1" applyProtection="1">
      <alignment horizontal="left" vertical="top" wrapText="1"/>
    </xf>
    <xf numFmtId="0" fontId="28" fillId="11" borderId="0" xfId="0" applyFont="1" applyFill="1" applyBorder="1" applyAlignment="1" applyProtection="1">
      <alignment horizontal="left" vertical="top" wrapText="1"/>
    </xf>
    <xf numFmtId="0" fontId="38" fillId="12" borderId="27" xfId="0" applyFont="1" applyFill="1" applyBorder="1" applyAlignment="1" applyProtection="1">
      <alignment horizontal="left" vertical="top" wrapText="1"/>
    </xf>
    <xf numFmtId="0" fontId="22" fillId="3" borderId="0" xfId="0" applyFont="1" applyFill="1" applyBorder="1" applyAlignment="1" applyProtection="1">
      <alignment horizontal="center" vertical="center"/>
    </xf>
    <xf numFmtId="0" fontId="0" fillId="3" borderId="0" xfId="0" applyFill="1" applyBorder="1" applyAlignment="1" applyProtection="1">
      <alignment horizontal="center" vertical="top" wrapText="1"/>
    </xf>
    <xf numFmtId="0" fontId="30" fillId="3" borderId="0" xfId="0" applyFont="1" applyFill="1" applyBorder="1" applyAlignment="1" applyProtection="1">
      <alignment horizontal="center" vertical="top" wrapText="1"/>
    </xf>
    <xf numFmtId="0" fontId="0" fillId="3" borderId="0" xfId="0" applyFill="1" applyBorder="1" applyAlignment="1" applyProtection="1">
      <alignment vertical="top" wrapText="1"/>
    </xf>
    <xf numFmtId="0" fontId="38" fillId="12" borderId="37" xfId="0" applyFont="1" applyFill="1" applyBorder="1" applyAlignment="1" applyProtection="1">
      <alignment horizontal="left" vertical="top" wrapText="1"/>
    </xf>
    <xf numFmtId="0" fontId="38" fillId="0" borderId="37" xfId="0" applyFont="1" applyFill="1" applyBorder="1" applyAlignment="1" applyProtection="1">
      <alignment horizontal="left" vertical="top" wrapText="1"/>
    </xf>
    <xf numFmtId="0" fontId="0" fillId="11" borderId="0" xfId="0" applyFill="1" applyBorder="1" applyAlignment="1" applyProtection="1">
      <alignment horizontal="center" vertical="top" wrapText="1"/>
    </xf>
    <xf numFmtId="0" fontId="29" fillId="3" borderId="0" xfId="0" applyFont="1" applyFill="1" applyBorder="1" applyAlignment="1" applyProtection="1">
      <alignment horizontal="left" vertical="top"/>
    </xf>
    <xf numFmtId="1" fontId="23" fillId="0" borderId="0" xfId="0" applyNumberFormat="1" applyFont="1"/>
    <xf numFmtId="1" fontId="0" fillId="3" borderId="49" xfId="0" applyNumberFormat="1" applyFill="1" applyBorder="1" applyAlignment="1">
      <alignment horizontal="center"/>
    </xf>
    <xf numFmtId="167" fontId="19" fillId="0" borderId="0" xfId="15" applyNumberFormat="1" applyFont="1" applyFill="1" applyBorder="1"/>
    <xf numFmtId="168" fontId="19" fillId="0" borderId="0" xfId="15" applyNumberFormat="1" applyFont="1" applyBorder="1"/>
    <xf numFmtId="0" fontId="19" fillId="0" borderId="0" xfId="15" applyFont="1" applyBorder="1"/>
    <xf numFmtId="0" fontId="34" fillId="3" borderId="0" xfId="0" applyFont="1" applyFill="1" applyBorder="1" applyAlignment="1" applyProtection="1">
      <alignment horizontal="left" vertical="top" wrapText="1"/>
      <protection locked="0"/>
    </xf>
    <xf numFmtId="0" fontId="34" fillId="3" borderId="0" xfId="0" applyFont="1" applyFill="1" applyBorder="1" applyAlignment="1" applyProtection="1">
      <alignment horizontal="left" vertical="top" wrapText="1" indent="1"/>
      <protection locked="0"/>
    </xf>
    <xf numFmtId="0" fontId="16" fillId="3" borderId="0" xfId="0" applyFont="1" applyFill="1" applyBorder="1" applyAlignment="1" applyProtection="1">
      <alignment horizontal="center" vertical="center" wrapText="1"/>
      <protection locked="0"/>
    </xf>
    <xf numFmtId="0" fontId="30" fillId="3" borderId="0" xfId="0" applyFont="1" applyFill="1" applyBorder="1" applyAlignment="1" applyProtection="1">
      <alignment horizontal="left" vertical="top" wrapText="1"/>
      <protection locked="0"/>
    </xf>
    <xf numFmtId="0" fontId="22" fillId="3" borderId="0" xfId="0" applyFont="1" applyFill="1" applyBorder="1" applyAlignment="1" applyProtection="1">
      <alignment horizontal="center" vertical="center"/>
      <protection locked="0"/>
    </xf>
    <xf numFmtId="0" fontId="11" fillId="0" borderId="0" xfId="15" applyFill="1"/>
    <xf numFmtId="0" fontId="8" fillId="0" borderId="0" xfId="15" applyFont="1" applyFill="1"/>
    <xf numFmtId="0" fontId="5" fillId="0" borderId="0" xfId="15" applyFont="1" applyFill="1"/>
    <xf numFmtId="0" fontId="6" fillId="0" borderId="0" xfId="15" applyFont="1" applyFill="1"/>
    <xf numFmtId="2" fontId="22" fillId="0" borderId="1" xfId="15" applyNumberFormat="1" applyFont="1" applyFill="1" applyBorder="1" applyAlignment="1">
      <alignment vertical="top" wrapText="1"/>
    </xf>
    <xf numFmtId="0" fontId="4" fillId="0" borderId="0" xfId="15" applyFont="1"/>
    <xf numFmtId="0" fontId="4" fillId="0" borderId="0" xfId="15" applyFont="1" applyFill="1"/>
    <xf numFmtId="0" fontId="4" fillId="8" borderId="1" xfId="15" applyFont="1" applyFill="1" applyBorder="1" applyAlignment="1">
      <alignment vertical="top" wrapText="1"/>
    </xf>
    <xf numFmtId="2" fontId="22" fillId="0" borderId="1" xfId="11" applyNumberFormat="1" applyFont="1" applyFill="1" applyBorder="1" applyAlignment="1">
      <alignment vertical="top" wrapText="1" readingOrder="1"/>
    </xf>
    <xf numFmtId="0" fontId="2" fillId="8" borderId="1" xfId="15" applyFont="1" applyFill="1" applyBorder="1" applyAlignment="1">
      <alignment vertical="top" wrapText="1"/>
    </xf>
    <xf numFmtId="0" fontId="1" fillId="0" borderId="0" xfId="15" applyFont="1" applyFill="1"/>
    <xf numFmtId="0" fontId="25" fillId="7" borderId="15" xfId="6" applyFont="1" applyFill="1" applyBorder="1" applyAlignment="1">
      <alignment vertical="top" wrapText="1"/>
    </xf>
    <xf numFmtId="0" fontId="0" fillId="0" borderId="37"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top" wrapText="1"/>
      <protection locked="0"/>
    </xf>
    <xf numFmtId="0" fontId="0" fillId="0" borderId="27" xfId="0" applyFont="1" applyFill="1" applyBorder="1" applyAlignment="1" applyProtection="1">
      <alignment horizontal="left" vertical="center" wrapText="1"/>
      <protection locked="0"/>
    </xf>
    <xf numFmtId="0" fontId="0" fillId="0" borderId="26" xfId="0" applyFont="1" applyFill="1" applyBorder="1" applyAlignment="1">
      <alignment horizontal="left" vertical="top" wrapText="1"/>
    </xf>
    <xf numFmtId="0" fontId="28" fillId="0" borderId="27" xfId="0" applyFont="1" applyFill="1" applyBorder="1" applyAlignment="1" applyProtection="1">
      <alignment horizontal="left" vertical="top" wrapText="1"/>
      <protection locked="0"/>
    </xf>
    <xf numFmtId="0" fontId="0" fillId="20" borderId="35" xfId="0" applyFill="1" applyBorder="1" applyAlignment="1" applyProtection="1">
      <alignment horizontal="center" vertical="center" wrapText="1"/>
      <protection locked="0"/>
    </xf>
    <xf numFmtId="0" fontId="0" fillId="20" borderId="0" xfId="0" applyFill="1" applyBorder="1" applyAlignment="1">
      <alignment horizontal="left" vertical="top" wrapText="1"/>
    </xf>
    <xf numFmtId="0" fontId="0" fillId="20" borderId="0" xfId="0" applyFill="1"/>
    <xf numFmtId="0" fontId="28" fillId="20" borderId="0" xfId="0" applyFont="1" applyFill="1" applyBorder="1" applyAlignment="1">
      <alignment horizontal="left" vertical="top" wrapText="1"/>
    </xf>
    <xf numFmtId="0" fontId="0" fillId="20" borderId="22" xfId="0" applyFill="1" applyBorder="1" applyAlignment="1" applyProtection="1">
      <alignment horizontal="center" vertical="center" wrapText="1"/>
      <protection locked="0"/>
    </xf>
    <xf numFmtId="0" fontId="0" fillId="20" borderId="0" xfId="0" applyFill="1" applyBorder="1" applyAlignment="1">
      <alignment horizontal="center" vertical="top" wrapText="1"/>
    </xf>
    <xf numFmtId="0" fontId="0" fillId="20" borderId="0" xfId="0" applyFill="1" applyBorder="1" applyAlignment="1">
      <alignment vertical="top" wrapText="1"/>
    </xf>
    <xf numFmtId="0" fontId="30" fillId="20" borderId="0" xfId="0" applyFont="1" applyFill="1" applyBorder="1" applyAlignment="1">
      <alignment horizontal="center" vertical="top" wrapText="1"/>
    </xf>
    <xf numFmtId="0" fontId="29" fillId="20" borderId="0" xfId="0" applyFont="1" applyFill="1" applyAlignment="1">
      <alignment horizontal="left" vertical="top"/>
    </xf>
    <xf numFmtId="0" fontId="17" fillId="20" borderId="0" xfId="0" applyFont="1" applyFill="1" applyBorder="1" applyAlignment="1">
      <alignment horizontal="center" textRotation="90"/>
    </xf>
    <xf numFmtId="0" fontId="0" fillId="0" borderId="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top" wrapText="1"/>
      <protection locked="0"/>
    </xf>
    <xf numFmtId="0" fontId="0" fillId="0" borderId="41" xfId="0" applyFont="1" applyFill="1" applyBorder="1" applyAlignment="1" applyProtection="1">
      <alignment horizontal="center" vertical="center" wrapText="1"/>
      <protection locked="0"/>
    </xf>
    <xf numFmtId="0" fontId="38" fillId="0" borderId="37" xfId="0" applyFont="1" applyFill="1" applyBorder="1" applyAlignment="1" applyProtection="1">
      <alignment horizontal="left" vertical="top" wrapText="1"/>
      <protection locked="0"/>
    </xf>
    <xf numFmtId="0" fontId="0" fillId="0" borderId="0" xfId="0" applyBorder="1" applyProtection="1">
      <protection locked="0"/>
    </xf>
    <xf numFmtId="0" fontId="17" fillId="21" borderId="0" xfId="0" applyFont="1" applyFill="1" applyBorder="1" applyAlignment="1">
      <alignment horizontal="center" textRotation="90"/>
    </xf>
    <xf numFmtId="0" fontId="16" fillId="21" borderId="35" xfId="0" applyFont="1" applyFill="1" applyBorder="1" applyAlignment="1" applyProtection="1">
      <alignment horizontal="center" vertical="center" wrapText="1"/>
      <protection locked="0"/>
    </xf>
    <xf numFmtId="0" fontId="16" fillId="21" borderId="0" xfId="0" applyFont="1" applyFill="1" applyBorder="1" applyAlignment="1" applyProtection="1">
      <alignment horizontal="left" vertical="top" wrapText="1"/>
      <protection locked="0"/>
    </xf>
    <xf numFmtId="0" fontId="16" fillId="21" borderId="0" xfId="0" applyFont="1" applyFill="1" applyProtection="1">
      <protection locked="0"/>
    </xf>
    <xf numFmtId="0" fontId="16" fillId="21" borderId="0" xfId="0" applyFont="1" applyFill="1" applyBorder="1" applyAlignment="1" applyProtection="1">
      <alignment horizontal="center" vertical="top" wrapText="1"/>
      <protection locked="0"/>
    </xf>
    <xf numFmtId="0" fontId="16" fillId="21" borderId="0" xfId="0" applyFont="1" applyFill="1" applyBorder="1" applyAlignment="1" applyProtection="1">
      <alignment vertical="top" wrapText="1"/>
      <protection locked="0"/>
    </xf>
    <xf numFmtId="0" fontId="97" fillId="21" borderId="0" xfId="0" applyFont="1" applyFill="1" applyBorder="1" applyAlignment="1" applyProtection="1">
      <alignment horizontal="left" vertical="top"/>
      <protection locked="0"/>
    </xf>
    <xf numFmtId="0" fontId="0"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lignment horizontal="left" vertical="top" wrapText="1"/>
    </xf>
    <xf numFmtId="0" fontId="17" fillId="11" borderId="0" xfId="0" applyFont="1" applyFill="1" applyBorder="1" applyAlignment="1">
      <alignment horizontal="center" wrapText="1"/>
    </xf>
    <xf numFmtId="0" fontId="0" fillId="0" borderId="0" xfId="0" applyFont="1" applyFill="1" applyBorder="1" applyAlignment="1">
      <alignment horizontal="center" vertical="top" wrapText="1"/>
    </xf>
    <xf numFmtId="0" fontId="0" fillId="0" borderId="55" xfId="0" applyFont="1" applyFill="1" applyBorder="1" applyAlignment="1">
      <alignment vertical="top" wrapText="1"/>
    </xf>
    <xf numFmtId="0" fontId="0" fillId="0" borderId="0" xfId="0" applyFont="1" applyAlignment="1" applyProtection="1">
      <alignment wrapText="1"/>
      <protection locked="0"/>
    </xf>
    <xf numFmtId="0" fontId="28" fillId="0" borderId="0" xfId="0" applyFont="1" applyFill="1" applyBorder="1" applyAlignment="1">
      <alignment horizontal="left" vertical="top" wrapText="1"/>
    </xf>
    <xf numFmtId="0" fontId="0" fillId="0" borderId="0" xfId="0" applyFont="1" applyProtection="1">
      <protection locked="0"/>
    </xf>
    <xf numFmtId="0" fontId="28" fillId="0" borderId="27" xfId="0" applyFont="1" applyFill="1" applyBorder="1" applyAlignment="1">
      <alignment horizontal="left" vertical="top" wrapText="1"/>
    </xf>
    <xf numFmtId="0" fontId="0" fillId="0" borderId="26" xfId="0" applyFont="1" applyFill="1" applyBorder="1" applyAlignment="1" applyProtection="1">
      <alignment horizontal="center" vertical="center" wrapText="1"/>
      <protection locked="0"/>
    </xf>
    <xf numFmtId="0" fontId="28" fillId="0" borderId="28" xfId="0" applyFont="1" applyFill="1" applyBorder="1" applyAlignment="1">
      <alignment horizontal="left" vertical="top" wrapText="1"/>
    </xf>
    <xf numFmtId="0" fontId="0" fillId="0" borderId="26" xfId="0" applyFont="1" applyFill="1" applyBorder="1" applyAlignment="1" applyProtection="1">
      <alignment horizontal="left" vertical="top" wrapText="1"/>
      <protection locked="0"/>
    </xf>
    <xf numFmtId="0" fontId="0" fillId="0" borderId="38"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27" xfId="0" applyFont="1" applyFill="1" applyBorder="1" applyAlignment="1">
      <alignment horizontal="center" vertical="top" wrapText="1"/>
    </xf>
    <xf numFmtId="0" fontId="50" fillId="20" borderId="10" xfId="6" applyFont="1" applyFill="1" applyBorder="1" applyAlignment="1">
      <alignment horizontal="center" vertical="center" wrapText="1"/>
    </xf>
    <xf numFmtId="0" fontId="39" fillId="20" borderId="0" xfId="6" applyFont="1" applyFill="1"/>
    <xf numFmtId="0" fontId="39" fillId="20" borderId="0" xfId="6" applyFont="1" applyFill="1" applyAlignment="1">
      <alignment horizontal="center"/>
    </xf>
    <xf numFmtId="0" fontId="39" fillId="20" borderId="0" xfId="6" applyFont="1" applyFill="1" applyAlignment="1">
      <alignment horizontal="right"/>
    </xf>
    <xf numFmtId="43" fontId="39" fillId="20" borderId="0" xfId="6" applyNumberFormat="1" applyFont="1" applyFill="1" applyAlignment="1">
      <alignment horizontal="center"/>
    </xf>
    <xf numFmtId="43" fontId="39" fillId="20" borderId="10" xfId="6" applyNumberFormat="1" applyFont="1" applyFill="1" applyBorder="1" applyAlignment="1">
      <alignment horizontal="center"/>
    </xf>
    <xf numFmtId="43" fontId="39" fillId="20" borderId="0" xfId="6" applyNumberFormat="1" applyFont="1" applyFill="1" applyBorder="1" applyAlignment="1">
      <alignment horizontal="center"/>
    </xf>
    <xf numFmtId="0" fontId="39" fillId="20" borderId="20" xfId="6" applyFont="1" applyFill="1" applyBorder="1" applyAlignment="1">
      <alignment horizontal="right"/>
    </xf>
    <xf numFmtId="43" fontId="39" fillId="20" borderId="20" xfId="6" applyNumberFormat="1" applyFont="1" applyFill="1" applyBorder="1" applyAlignment="1">
      <alignment horizontal="center"/>
    </xf>
    <xf numFmtId="1" fontId="39" fillId="20" borderId="0" xfId="6" applyNumberFormat="1" applyFont="1" applyFill="1"/>
    <xf numFmtId="0" fontId="50" fillId="22" borderId="15" xfId="6" applyFont="1" applyFill="1" applyBorder="1" applyAlignment="1">
      <alignment horizontal="center" vertical="center" wrapText="1"/>
    </xf>
    <xf numFmtId="0" fontId="39" fillId="22" borderId="0" xfId="6" applyFont="1" applyFill="1"/>
    <xf numFmtId="0" fontId="39" fillId="22" borderId="0" xfId="6" applyFont="1" applyFill="1" applyAlignment="1">
      <alignment horizontal="center"/>
    </xf>
    <xf numFmtId="0" fontId="39" fillId="22" borderId="0" xfId="6" applyFont="1" applyFill="1" applyAlignment="1">
      <alignment horizontal="right"/>
    </xf>
    <xf numFmtId="43" fontId="39" fillId="22" borderId="0" xfId="6" applyNumberFormat="1" applyFont="1" applyFill="1" applyAlignment="1">
      <alignment horizontal="center"/>
    </xf>
    <xf numFmtId="43" fontId="39" fillId="22" borderId="10" xfId="6" applyNumberFormat="1" applyFont="1" applyFill="1" applyBorder="1" applyAlignment="1">
      <alignment horizontal="right"/>
    </xf>
    <xf numFmtId="43" fontId="39" fillId="22" borderId="10" xfId="6" applyNumberFormat="1" applyFont="1" applyFill="1" applyBorder="1" applyAlignment="1">
      <alignment horizontal="center"/>
    </xf>
    <xf numFmtId="43" fontId="39" fillId="22" borderId="0" xfId="6" applyNumberFormat="1" applyFont="1" applyFill="1" applyAlignment="1">
      <alignment horizontal="right"/>
    </xf>
    <xf numFmtId="43" fontId="39" fillId="22" borderId="0" xfId="6" applyNumberFormat="1" applyFont="1" applyFill="1" applyBorder="1" applyAlignment="1">
      <alignment horizontal="center"/>
    </xf>
    <xf numFmtId="0" fontId="39" fillId="22" borderId="20" xfId="6" applyFont="1" applyFill="1" applyBorder="1" applyAlignment="1">
      <alignment horizontal="right"/>
    </xf>
    <xf numFmtId="43" fontId="39" fillId="22" borderId="20" xfId="6" applyNumberFormat="1" applyFont="1" applyFill="1" applyBorder="1" applyAlignment="1">
      <alignment horizontal="center"/>
    </xf>
    <xf numFmtId="165" fontId="39" fillId="22" borderId="20" xfId="6" applyNumberFormat="1" applyFont="1" applyFill="1" applyBorder="1" applyAlignment="1">
      <alignment horizontal="center"/>
    </xf>
    <xf numFmtId="0" fontId="69" fillId="0" borderId="0" xfId="7" applyFont="1" applyFill="1" applyAlignment="1">
      <alignment vertical="top"/>
    </xf>
    <xf numFmtId="0" fontId="25" fillId="0" borderId="0" xfId="6" applyFont="1" applyAlignment="1">
      <alignment vertical="top"/>
    </xf>
    <xf numFmtId="0" fontId="44" fillId="0" borderId="0" xfId="6" applyFont="1" applyFill="1" applyAlignment="1">
      <alignment vertical="top" wrapText="1"/>
    </xf>
    <xf numFmtId="0" fontId="14" fillId="0" borderId="0" xfId="6" applyAlignment="1">
      <alignment vertical="top"/>
    </xf>
    <xf numFmtId="0" fontId="60" fillId="0" borderId="0" xfId="6" applyFont="1" applyFill="1" applyAlignment="1">
      <alignment vertical="top" wrapText="1"/>
    </xf>
    <xf numFmtId="0" fontId="14" fillId="0" borderId="0" xfId="6" applyFill="1" applyAlignment="1">
      <alignment vertical="top" wrapText="1"/>
    </xf>
    <xf numFmtId="0" fontId="44" fillId="0" borderId="0" xfId="6" applyFont="1" applyFill="1" applyAlignment="1">
      <alignment vertical="top"/>
    </xf>
    <xf numFmtId="0" fontId="14" fillId="0" borderId="0" xfId="6" applyAlignment="1">
      <alignment vertical="top" wrapText="1"/>
    </xf>
    <xf numFmtId="0" fontId="72" fillId="0" borderId="14" xfId="6" applyFont="1" applyFill="1" applyBorder="1" applyAlignment="1">
      <alignment vertical="top" wrapText="1"/>
    </xf>
    <xf numFmtId="0" fontId="73" fillId="0" borderId="16" xfId="6" applyFont="1" applyBorder="1" applyAlignment="1">
      <alignment vertical="top"/>
    </xf>
    <xf numFmtId="0" fontId="65" fillId="0" borderId="1" xfId="6" applyFont="1" applyFill="1" applyBorder="1" applyAlignment="1">
      <alignment vertical="top" wrapText="1"/>
    </xf>
    <xf numFmtId="0" fontId="73" fillId="0" borderId="1" xfId="6" applyFont="1" applyBorder="1" applyAlignment="1">
      <alignment vertical="top" wrapText="1"/>
    </xf>
    <xf numFmtId="0" fontId="60" fillId="0" borderId="0" xfId="6" applyFont="1" applyFill="1" applyAlignment="1">
      <alignment horizontal="left" vertical="top" wrapText="1" indent="1"/>
    </xf>
    <xf numFmtId="0" fontId="14" fillId="0" borderId="0" xfId="6" applyAlignment="1">
      <alignment horizontal="left" vertical="top" wrapText="1" indent="1"/>
    </xf>
    <xf numFmtId="0" fontId="60" fillId="0" borderId="0" xfId="6" applyFont="1" applyFill="1" applyAlignment="1">
      <alignment horizontal="left" vertical="top" wrapText="1"/>
    </xf>
    <xf numFmtId="0" fontId="65" fillId="0" borderId="0" xfId="6" applyFont="1" applyFill="1" applyAlignment="1">
      <alignment vertical="top" wrapText="1"/>
    </xf>
    <xf numFmtId="0" fontId="19" fillId="0" borderId="0" xfId="6" applyFont="1" applyAlignment="1">
      <alignment vertical="top"/>
    </xf>
    <xf numFmtId="0" fontId="72" fillId="0" borderId="0" xfId="6" applyFont="1" applyFill="1" applyAlignment="1">
      <alignment vertical="top" wrapText="1"/>
    </xf>
    <xf numFmtId="0" fontId="20" fillId="0" borderId="0" xfId="6" applyFont="1" applyAlignment="1">
      <alignment vertical="top" wrapText="1"/>
    </xf>
    <xf numFmtId="0" fontId="19" fillId="0" borderId="0" xfId="6" applyFont="1" applyAlignment="1">
      <alignment vertical="top" wrapText="1"/>
    </xf>
    <xf numFmtId="0" fontId="65" fillId="0" borderId="0" xfId="6" applyFont="1" applyFill="1" applyAlignment="1">
      <alignment vertical="top"/>
    </xf>
    <xf numFmtId="0" fontId="72" fillId="0" borderId="0" xfId="6" applyFont="1" applyFill="1" applyAlignment="1">
      <alignment vertical="top"/>
    </xf>
    <xf numFmtId="0" fontId="20" fillId="0" borderId="0" xfId="6" applyFont="1" applyAlignment="1">
      <alignment vertical="top"/>
    </xf>
    <xf numFmtId="0" fontId="44" fillId="7" borderId="50" xfId="15" applyFont="1" applyFill="1" applyBorder="1" applyAlignment="1" applyProtection="1">
      <alignment horizontal="left" vertical="top" wrapText="1"/>
      <protection locked="0"/>
    </xf>
    <xf numFmtId="0" fontId="11" fillId="7" borderId="51" xfId="15" applyFill="1" applyBorder="1" applyAlignment="1" applyProtection="1">
      <alignment horizontal="left" vertical="top" wrapText="1"/>
      <protection locked="0"/>
    </xf>
    <xf numFmtId="0" fontId="11" fillId="7" borderId="33" xfId="15" applyFill="1" applyBorder="1" applyAlignment="1" applyProtection="1">
      <alignment horizontal="left" vertical="top" wrapText="1"/>
      <protection locked="0"/>
    </xf>
    <xf numFmtId="0" fontId="82" fillId="2" borderId="20" xfId="15" applyFont="1" applyFill="1" applyBorder="1" applyAlignment="1">
      <alignment horizontal="center" wrapText="1"/>
    </xf>
    <xf numFmtId="0" fontId="78" fillId="8" borderId="50" xfId="15" applyFont="1" applyFill="1" applyBorder="1" applyAlignment="1">
      <alignment vertical="top" wrapText="1"/>
    </xf>
    <xf numFmtId="0" fontId="78" fillId="8" borderId="51" xfId="15" applyFont="1" applyFill="1" applyBorder="1" applyAlignment="1">
      <alignment vertical="top" wrapText="1"/>
    </xf>
    <xf numFmtId="0" fontId="78" fillId="8" borderId="33" xfId="15" applyFont="1" applyFill="1" applyBorder="1" applyAlignment="1">
      <alignment vertical="top" wrapText="1"/>
    </xf>
    <xf numFmtId="0" fontId="78" fillId="0" borderId="50" xfId="15" applyFont="1" applyFill="1" applyBorder="1" applyAlignment="1" applyProtection="1">
      <alignment vertical="top" wrapText="1"/>
      <protection locked="0"/>
    </xf>
    <xf numFmtId="0" fontId="78" fillId="0" borderId="51" xfId="15" applyFont="1" applyFill="1" applyBorder="1" applyAlignment="1" applyProtection="1">
      <alignment vertical="top" wrapText="1"/>
      <protection locked="0"/>
    </xf>
    <xf numFmtId="0" fontId="78" fillId="0" borderId="33" xfId="15" applyFont="1" applyFill="1" applyBorder="1" applyAlignment="1" applyProtection="1">
      <alignment vertical="top" wrapText="1"/>
      <protection locked="0"/>
    </xf>
    <xf numFmtId="43" fontId="0" fillId="8" borderId="50" xfId="16" applyFont="1" applyFill="1" applyBorder="1" applyAlignment="1">
      <alignment vertical="top" wrapText="1"/>
    </xf>
    <xf numFmtId="0" fontId="11" fillId="0" borderId="51" xfId="15" applyBorder="1" applyAlignment="1">
      <alignment vertical="top" wrapText="1"/>
    </xf>
    <xf numFmtId="1" fontId="11" fillId="19" borderId="50" xfId="15" applyNumberFormat="1" applyFont="1" applyFill="1" applyBorder="1" applyAlignment="1">
      <alignment vertical="top" wrapText="1"/>
    </xf>
    <xf numFmtId="0" fontId="11" fillId="0" borderId="50" xfId="15" applyBorder="1" applyAlignment="1" applyProtection="1">
      <alignment vertical="top" wrapText="1"/>
      <protection locked="0"/>
    </xf>
    <xf numFmtId="0" fontId="11" fillId="0" borderId="33" xfId="15" applyBorder="1" applyAlignment="1">
      <alignment vertical="top" wrapText="1"/>
    </xf>
    <xf numFmtId="0" fontId="11" fillId="8" borderId="50" xfId="15" applyFill="1" applyBorder="1" applyAlignment="1">
      <alignment vertical="top" wrapText="1"/>
    </xf>
    <xf numFmtId="0" fontId="10" fillId="8" borderId="50" xfId="15" applyFont="1" applyFill="1" applyBorder="1" applyAlignment="1">
      <alignment vertical="top" wrapText="1"/>
    </xf>
    <xf numFmtId="43" fontId="0" fillId="0" borderId="33" xfId="16" applyFont="1" applyBorder="1" applyAlignment="1">
      <alignment vertical="top" wrapText="1"/>
    </xf>
    <xf numFmtId="1" fontId="11" fillId="19" borderId="33" xfId="15" applyNumberFormat="1" applyFont="1" applyFill="1" applyBorder="1" applyAlignment="1">
      <alignment vertical="top" wrapText="1"/>
    </xf>
    <xf numFmtId="0" fontId="11" fillId="0" borderId="50" xfId="15" applyFill="1" applyBorder="1" applyAlignment="1" applyProtection="1">
      <alignment vertical="top" wrapText="1"/>
      <protection locked="0"/>
    </xf>
    <xf numFmtId="0" fontId="11" fillId="0" borderId="33" xfId="15" applyFill="1" applyBorder="1" applyAlignment="1" applyProtection="1">
      <alignment vertical="top" wrapText="1"/>
      <protection locked="0"/>
    </xf>
    <xf numFmtId="0" fontId="11" fillId="0" borderId="12" xfId="15" applyBorder="1" applyAlignment="1" applyProtection="1">
      <alignment vertical="top" wrapText="1"/>
      <protection locked="0"/>
    </xf>
    <xf numFmtId="0" fontId="11" fillId="0" borderId="19" xfId="15" applyBorder="1" applyAlignment="1" applyProtection="1">
      <alignment vertical="top" wrapText="1"/>
      <protection locked="0"/>
    </xf>
    <xf numFmtId="0" fontId="45" fillId="8" borderId="50" xfId="15" applyFont="1" applyFill="1" applyBorder="1" applyAlignment="1">
      <alignment vertical="top" wrapText="1"/>
    </xf>
    <xf numFmtId="0" fontId="45" fillId="8" borderId="33" xfId="15" applyFont="1" applyFill="1" applyBorder="1" applyAlignment="1">
      <alignment vertical="top" wrapText="1"/>
    </xf>
    <xf numFmtId="43" fontId="0" fillId="9" borderId="50" xfId="16" applyFont="1" applyFill="1" applyBorder="1" applyAlignment="1" applyProtection="1">
      <alignment vertical="top" wrapText="1"/>
      <protection locked="0"/>
    </xf>
    <xf numFmtId="43" fontId="0" fillId="9" borderId="33" xfId="16" applyFont="1" applyFill="1" applyBorder="1" applyAlignment="1" applyProtection="1">
      <alignment vertical="top" wrapText="1"/>
      <protection locked="0"/>
    </xf>
    <xf numFmtId="43" fontId="0" fillId="0" borderId="51" xfId="16" applyFont="1" applyBorder="1" applyAlignment="1">
      <alignment vertical="top" wrapText="1"/>
    </xf>
    <xf numFmtId="1" fontId="11" fillId="19" borderId="51" xfId="15" applyNumberFormat="1" applyFont="1" applyFill="1" applyBorder="1" applyAlignment="1">
      <alignment vertical="top" wrapText="1"/>
    </xf>
    <xf numFmtId="0" fontId="11" fillId="0" borderId="51" xfId="15" applyBorder="1" applyAlignment="1" applyProtection="1">
      <alignment vertical="top" wrapText="1"/>
      <protection locked="0"/>
    </xf>
    <xf numFmtId="0" fontId="11" fillId="0" borderId="42" xfId="15" applyBorder="1" applyAlignment="1" applyProtection="1">
      <alignment vertical="top" wrapText="1"/>
      <protection locked="0"/>
    </xf>
    <xf numFmtId="0" fontId="3" fillId="8" borderId="50" xfId="15" applyFont="1" applyFill="1" applyBorder="1" applyAlignment="1">
      <alignment vertical="top" wrapText="1"/>
    </xf>
    <xf numFmtId="0" fontId="11" fillId="0" borderId="33" xfId="15" applyBorder="1" applyAlignment="1" applyProtection="1">
      <alignment vertical="top" wrapText="1"/>
      <protection locked="0"/>
    </xf>
    <xf numFmtId="0" fontId="9" fillId="8" borderId="50" xfId="15" applyFont="1" applyFill="1" applyBorder="1" applyAlignment="1">
      <alignment vertical="top" wrapText="1"/>
    </xf>
    <xf numFmtId="1" fontId="11" fillId="19" borderId="50" xfId="15" applyNumberFormat="1" applyFont="1" applyFill="1" applyBorder="1" applyAlignment="1">
      <alignment horizontal="right" vertical="top" wrapText="1"/>
    </xf>
    <xf numFmtId="1" fontId="11" fillId="19" borderId="33" xfId="15" applyNumberFormat="1" applyFont="1" applyFill="1" applyBorder="1" applyAlignment="1">
      <alignment horizontal="right" vertical="top" wrapText="1"/>
    </xf>
    <xf numFmtId="43" fontId="0" fillId="9" borderId="51" xfId="16" applyFont="1" applyFill="1" applyBorder="1" applyAlignment="1" applyProtection="1">
      <alignment vertical="top" wrapText="1"/>
      <protection locked="0"/>
    </xf>
    <xf numFmtId="167" fontId="22" fillId="0" borderId="1" xfId="17" applyNumberFormat="1" applyFont="1" applyFill="1" applyBorder="1" applyAlignment="1">
      <alignment vertical="top" wrapText="1" readingOrder="1"/>
    </xf>
    <xf numFmtId="0" fontId="25" fillId="0" borderId="1" xfId="15" applyFont="1" applyBorder="1" applyAlignment="1">
      <alignment vertical="top" wrapText="1" readingOrder="1"/>
    </xf>
    <xf numFmtId="167" fontId="19" fillId="0" borderId="1" xfId="17" applyNumberFormat="1" applyFont="1" applyFill="1" applyBorder="1" applyAlignment="1">
      <alignment vertical="top" wrapText="1" readingOrder="1"/>
    </xf>
    <xf numFmtId="0" fontId="0" fillId="0" borderId="38" xfId="0" applyFill="1" applyBorder="1" applyAlignment="1" applyProtection="1">
      <alignment horizontal="left" vertical="top" wrapText="1"/>
      <protection locked="0"/>
    </xf>
    <xf numFmtId="0" fontId="0" fillId="0" borderId="37" xfId="0" applyFill="1" applyBorder="1" applyAlignment="1" applyProtection="1">
      <alignment horizontal="left" vertical="top" wrapText="1"/>
      <protection locked="0"/>
    </xf>
    <xf numFmtId="2" fontId="22" fillId="3" borderId="50" xfId="0" applyNumberFormat="1" applyFont="1" applyFill="1" applyBorder="1" applyAlignment="1">
      <alignment vertical="top" wrapText="1"/>
    </xf>
    <xf numFmtId="2" fontId="22" fillId="3" borderId="51" xfId="0" applyNumberFormat="1" applyFont="1" applyFill="1" applyBorder="1" applyAlignment="1">
      <alignment vertical="top" wrapText="1"/>
    </xf>
    <xf numFmtId="9" fontId="22" fillId="3" borderId="50" xfId="1" applyFont="1" applyFill="1" applyBorder="1" applyAlignment="1">
      <alignment vertical="top" wrapText="1"/>
    </xf>
    <xf numFmtId="9" fontId="22" fillId="3" borderId="51" xfId="1" applyFont="1" applyFill="1" applyBorder="1" applyAlignment="1">
      <alignment vertical="top" wrapText="1"/>
    </xf>
    <xf numFmtId="1" fontId="52" fillId="0" borderId="24" xfId="6" applyNumberFormat="1" applyFont="1" applyFill="1" applyBorder="1" applyAlignment="1">
      <alignment horizontal="center"/>
    </xf>
    <xf numFmtId="1" fontId="52" fillId="0" borderId="39" xfId="6" applyNumberFormat="1" applyFont="1" applyFill="1" applyBorder="1" applyAlignment="1">
      <alignment horizontal="center"/>
    </xf>
    <xf numFmtId="0" fontId="50" fillId="22" borderId="24" xfId="6" applyFont="1" applyFill="1" applyBorder="1" applyAlignment="1">
      <alignment horizontal="center"/>
    </xf>
    <xf numFmtId="0" fontId="50" fillId="22" borderId="39" xfId="6" applyFont="1" applyFill="1" applyBorder="1" applyAlignment="1">
      <alignment horizontal="center"/>
    </xf>
    <xf numFmtId="0" fontId="50" fillId="20" borderId="24" xfId="6" applyFont="1" applyFill="1" applyBorder="1" applyAlignment="1">
      <alignment horizontal="center"/>
    </xf>
    <xf numFmtId="0" fontId="50" fillId="20" borderId="39" xfId="6" applyFont="1" applyFill="1" applyBorder="1" applyAlignment="1">
      <alignment horizontal="center"/>
    </xf>
    <xf numFmtId="0" fontId="50" fillId="0" borderId="24" xfId="6" applyFont="1" applyFill="1" applyBorder="1" applyAlignment="1">
      <alignment horizontal="center"/>
    </xf>
    <xf numFmtId="0" fontId="50" fillId="0" borderId="39" xfId="6" applyFont="1" applyFill="1" applyBorder="1" applyAlignment="1">
      <alignment horizontal="center"/>
    </xf>
    <xf numFmtId="0" fontId="57" fillId="0" borderId="0" xfId="6" applyFont="1" applyFill="1" applyBorder="1" applyAlignment="1" applyProtection="1">
      <alignment horizontal="center" vertical="center"/>
      <protection hidden="1"/>
    </xf>
    <xf numFmtId="0" fontId="58" fillId="0" borderId="46" xfId="6" applyFont="1" applyFill="1" applyBorder="1" applyAlignment="1">
      <alignment vertical="top" wrapText="1"/>
    </xf>
    <xf numFmtId="0" fontId="45" fillId="0" borderId="47" xfId="6" applyFont="1" applyFill="1" applyBorder="1" applyAlignment="1">
      <alignment vertical="top" wrapText="1"/>
    </xf>
    <xf numFmtId="0" fontId="50" fillId="0" borderId="15" xfId="6" applyFont="1" applyFill="1" applyBorder="1" applyAlignment="1">
      <alignment horizontal="left" vertical="center" wrapText="1"/>
    </xf>
    <xf numFmtId="1" fontId="52" fillId="22" borderId="24" xfId="6" applyNumberFormat="1" applyFont="1" applyFill="1" applyBorder="1" applyAlignment="1">
      <alignment horizontal="center"/>
    </xf>
    <xf numFmtId="1" fontId="52" fillId="22" borderId="39" xfId="6" applyNumberFormat="1" applyFont="1" applyFill="1" applyBorder="1" applyAlignment="1">
      <alignment horizontal="center"/>
    </xf>
    <xf numFmtId="1" fontId="52" fillId="20" borderId="24" xfId="6" applyNumberFormat="1" applyFont="1" applyFill="1" applyBorder="1" applyAlignment="1">
      <alignment horizontal="center"/>
    </xf>
    <xf numFmtId="1" fontId="52" fillId="20" borderId="39" xfId="6" applyNumberFormat="1" applyFont="1" applyFill="1" applyBorder="1" applyAlignment="1">
      <alignment horizontal="center"/>
    </xf>
    <xf numFmtId="0" fontId="15" fillId="0" borderId="1" xfId="2" applyFill="1" applyBorder="1" applyAlignment="1" applyProtection="1">
      <alignment horizontal="center"/>
      <protection locked="0"/>
    </xf>
    <xf numFmtId="0" fontId="15" fillId="3" borderId="1" xfId="2" applyFill="1" applyBorder="1" applyAlignment="1">
      <alignment horizontal="center"/>
    </xf>
    <xf numFmtId="0" fontId="19" fillId="3" borderId="14" xfId="2" applyFont="1" applyFill="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20" fillId="3" borderId="1" xfId="2" applyFont="1" applyFill="1" applyBorder="1" applyAlignment="1">
      <alignment horizontal="center" vertical="center"/>
    </xf>
    <xf numFmtId="0" fontId="20" fillId="3" borderId="14" xfId="2" applyFont="1" applyFill="1" applyBorder="1" applyAlignment="1">
      <alignment horizontal="left" vertical="center"/>
    </xf>
    <xf numFmtId="0" fontId="20" fillId="3" borderId="15" xfId="2" applyFont="1" applyFill="1" applyBorder="1" applyAlignment="1">
      <alignment horizontal="left" vertical="center"/>
    </xf>
    <xf numFmtId="0" fontId="20" fillId="3" borderId="16" xfId="2" applyFont="1" applyFill="1" applyBorder="1" applyAlignment="1">
      <alignment horizontal="left" vertical="center"/>
    </xf>
    <xf numFmtId="167" fontId="22" fillId="0" borderId="1" xfId="13" applyNumberFormat="1" applyFont="1" applyFill="1" applyBorder="1" applyAlignment="1">
      <alignment horizontal="left" vertical="center" wrapText="1" readingOrder="1"/>
    </xf>
    <xf numFmtId="0" fontId="12" fillId="0" borderId="1" xfId="14" applyBorder="1" applyAlignment="1">
      <alignment horizontal="left" vertical="center" wrapText="1" readingOrder="1"/>
    </xf>
    <xf numFmtId="167" fontId="22" fillId="9" borderId="50" xfId="13" applyNumberFormat="1" applyFont="1" applyFill="1" applyBorder="1" applyAlignment="1">
      <alignment vertical="center" wrapText="1" readingOrder="1"/>
    </xf>
    <xf numFmtId="0" fontId="12" fillId="0" borderId="51" xfId="14" applyBorder="1" applyAlignment="1">
      <alignment vertical="center" wrapText="1" readingOrder="1"/>
    </xf>
    <xf numFmtId="0" fontId="12" fillId="0" borderId="33" xfId="14" applyBorder="1" applyAlignment="1">
      <alignment vertical="center" wrapText="1" readingOrder="1"/>
    </xf>
    <xf numFmtId="2" fontId="22" fillId="9" borderId="50" xfId="13" applyNumberFormat="1" applyFont="1" applyFill="1" applyBorder="1" applyAlignment="1">
      <alignment vertical="center" wrapText="1" readingOrder="1"/>
    </xf>
  </cellXfs>
  <cellStyles count="18">
    <cellStyle name="Calculation 2" xfId="4" xr:uid="{00000000-0005-0000-0000-000000000000}"/>
    <cellStyle name="Comma 2" xfId="9" xr:uid="{00000000-0005-0000-0000-000001000000}"/>
    <cellStyle name="Comma 3" xfId="16" xr:uid="{00000000-0005-0000-0000-000002000000}"/>
    <cellStyle name="Currency" xfId="5" builtinId="4"/>
    <cellStyle name="Good" xfId="3" builtinId="26"/>
    <cellStyle name="Hyperlink" xfId="7" builtinId="8"/>
    <cellStyle name="Linked Cell 2" xfId="11" xr:uid="{00000000-0005-0000-0000-000006000000}"/>
    <cellStyle name="Normal" xfId="0" builtinId="0" customBuiltin="1"/>
    <cellStyle name="Normal 2" xfId="2" xr:uid="{00000000-0005-0000-0000-000008000000}"/>
    <cellStyle name="Normal 3" xfId="6" xr:uid="{00000000-0005-0000-0000-000009000000}"/>
    <cellStyle name="Normal 4" xfId="8" xr:uid="{00000000-0005-0000-0000-00000A000000}"/>
    <cellStyle name="Normal 5" xfId="14" xr:uid="{00000000-0005-0000-0000-00000B000000}"/>
    <cellStyle name="Normal 6" xfId="15" xr:uid="{00000000-0005-0000-0000-00000C000000}"/>
    <cellStyle name="Normal_shopping centre design edit.xls" xfId="12" xr:uid="{00000000-0005-0000-0000-00000D000000}"/>
    <cellStyle name="Percent" xfId="1" builtinId="5"/>
    <cellStyle name="Percent 2" xfId="10" xr:uid="{00000000-0005-0000-0000-00000F000000}"/>
    <cellStyle name="Percent 3" xfId="13" xr:uid="{00000000-0005-0000-0000-000010000000}"/>
    <cellStyle name="Percent 4" xfId="17" xr:uid="{00000000-0005-0000-0000-000011000000}"/>
  </cellStyles>
  <dxfs count="16">
    <dxf>
      <font>
        <color theme="8" tint="0.59996337778862885"/>
      </font>
    </dxf>
    <dxf>
      <font>
        <color theme="8" tint="0.59996337778862885"/>
      </font>
    </dxf>
    <dxf>
      <font>
        <color theme="0"/>
      </font>
    </dxf>
    <dxf>
      <font>
        <color theme="0"/>
      </font>
    </dxf>
    <dxf>
      <font>
        <color theme="0"/>
      </font>
    </dxf>
    <dxf>
      <font>
        <color theme="0"/>
      </font>
    </dxf>
    <dxf>
      <font>
        <color theme="0"/>
      </font>
    </dxf>
    <dxf>
      <font>
        <color theme="0"/>
      </font>
    </dxf>
    <dxf>
      <font>
        <color theme="8" tint="0.59996337778862885"/>
      </font>
    </dxf>
    <dxf>
      <font>
        <color theme="0"/>
      </font>
    </dxf>
    <dxf>
      <font>
        <color theme="0"/>
      </font>
    </dxf>
    <dxf>
      <font>
        <color auto="1"/>
      </font>
      <fill>
        <patternFill>
          <bgColor theme="1" tint="0.499984740745262"/>
        </patternFill>
      </fill>
    </dxf>
    <dxf>
      <fill>
        <patternFill>
          <bgColor rgb="FF7030A0"/>
        </patternFill>
      </fill>
    </dxf>
    <dxf>
      <fill>
        <patternFill>
          <bgColor rgb="FF9954CC"/>
        </patternFill>
      </fill>
    </dxf>
    <dxf>
      <fill>
        <patternFill>
          <bgColor theme="1" tint="0.499984740745262"/>
        </patternFill>
      </fill>
    </dxf>
    <dxf>
      <font>
        <color rgb="FF9C0006"/>
      </font>
      <fill>
        <patternFill>
          <bgColor rgb="FFFFC7CE"/>
        </patternFill>
      </fill>
    </dxf>
  </dxfs>
  <tableStyles count="0" defaultTableStyle="TableStyleMedium2" defaultPivotStyle="PivotStyleLight16"/>
  <colors>
    <mruColors>
      <color rgb="FF007086"/>
      <color rgb="FF00A8CB"/>
      <color rgb="FF99D8E8"/>
      <color rgb="FF46DFFF"/>
      <color rgb="FF007D98"/>
      <color rgb="FF9954CC"/>
      <color rgb="FF8F45C7"/>
      <color rgb="FF66C5DC"/>
      <color rgb="FF414042"/>
      <color rgb="FF417B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microsoft.com/office/2017/10/relationships/person" Target="persons/person.xml"/><Relationship Id="rId30"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Category Weightings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Default</c:v>
          </c:tx>
          <c:spPr>
            <a:solidFill>
              <a:srgbClr val="99D8E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'Weightings Calcs'!$A$2:$A$45</c15:sqref>
                  </c15:fullRef>
                </c:ext>
              </c:extLst>
              <c:f>('Weightings Calcs'!$A$2,'Weightings Calcs'!$A$9,'Weightings Calcs'!$A$13,'Weightings Calcs'!$A$15,'Weightings Calcs'!$A$17,'Weightings Calcs'!$A$19,'Weightings Calcs'!$A$21,'Weightings Calcs'!$A$26,'Weightings Calcs'!$A$30,'Weightings Calcs'!$A$33,'Weightings Calcs'!$A$35,'Weightings Calcs'!$A$37,'Weightings Calcs'!$A$39,'Weightings Calcs'!$A$43,'Weightings Calcs'!$A$45)</c:f>
              <c:strCache>
                <c:ptCount val="15"/>
                <c:pt idx="0">
                  <c:v>Man</c:v>
                </c:pt>
                <c:pt idx="1">
                  <c:v>Pro</c:v>
                </c:pt>
                <c:pt idx="2">
                  <c:v>Cli</c:v>
                </c:pt>
                <c:pt idx="3">
                  <c:v>Ene</c:v>
                </c:pt>
                <c:pt idx="4">
                  <c:v>Wat</c:v>
                </c:pt>
                <c:pt idx="5">
                  <c:v>Mat</c:v>
                </c:pt>
                <c:pt idx="6">
                  <c:v>Dis</c:v>
                </c:pt>
                <c:pt idx="7">
                  <c:v>Lan</c:v>
                </c:pt>
                <c:pt idx="8">
                  <c:v>Was</c:v>
                </c:pt>
                <c:pt idx="9">
                  <c:v>Eco</c:v>
                </c:pt>
                <c:pt idx="10">
                  <c:v>Hea</c:v>
                </c:pt>
                <c:pt idx="11">
                  <c:v>Her</c:v>
                </c:pt>
                <c:pt idx="12">
                  <c:v>Sta</c:v>
                </c:pt>
                <c:pt idx="13">
                  <c:v>Urb</c:v>
                </c:pt>
                <c:pt idx="14">
                  <c:v>Inn</c:v>
                </c:pt>
              </c:strCache>
            </c:strRef>
          </c:cat>
          <c:val>
            <c:numRef>
              <c:extLst>
                <c:ext xmlns:c15="http://schemas.microsoft.com/office/drawing/2012/chart" uri="{02D57815-91ED-43cb-92C2-25804820EDAC}">
                  <c15:fullRef>
                    <c15:sqref>'Weightings Calcs'!$E$2:$E$45</c15:sqref>
                  </c15:fullRef>
                </c:ext>
              </c:extLst>
              <c:f>('Weightings Calcs'!$E$2,'Weightings Calcs'!$E$9,'Weightings Calcs'!$E$13,'Weightings Calcs'!$E$15,'Weightings Calcs'!$E$17,'Weightings Calcs'!$E$19,'Weightings Calcs'!$E$21,'Weightings Calcs'!$E$26,'Weightings Calcs'!$E$30,'Weightings Calcs'!$E$33,'Weightings Calcs'!$E$35,'Weightings Calcs'!$E$37,'Weightings Calcs'!$E$39,'Weightings Calcs'!$E$43,'Weightings Calcs'!$E$45)</c:f>
              <c:numCache>
                <c:formatCode>0.00</c:formatCode>
                <c:ptCount val="15"/>
                <c:pt idx="0">
                  <c:v>10.5</c:v>
                </c:pt>
                <c:pt idx="1" formatCode="0.0">
                  <c:v>5</c:v>
                </c:pt>
                <c:pt idx="2" formatCode="0.0">
                  <c:v>5</c:v>
                </c:pt>
                <c:pt idx="3">
                  <c:v>10.5</c:v>
                </c:pt>
                <c:pt idx="4" formatCode="0.0">
                  <c:v>7.0000000000000009</c:v>
                </c:pt>
                <c:pt idx="5" formatCode="0.0">
                  <c:v>7.0000000000000009</c:v>
                </c:pt>
                <c:pt idx="6">
                  <c:v>10.5</c:v>
                </c:pt>
                <c:pt idx="7" formatCode="0.0">
                  <c:v>7.0000000000000009</c:v>
                </c:pt>
                <c:pt idx="8" formatCode="0.0">
                  <c:v>7.0000000000000009</c:v>
                </c:pt>
                <c:pt idx="9">
                  <c:v>10.5</c:v>
                </c:pt>
                <c:pt idx="10" formatCode="0.0">
                  <c:v>5</c:v>
                </c:pt>
                <c:pt idx="11" formatCode="0.0">
                  <c:v>5</c:v>
                </c:pt>
                <c:pt idx="12" formatCode="0.0">
                  <c:v>5</c:v>
                </c:pt>
                <c:pt idx="13" formatCode="0.0">
                  <c:v>5</c:v>
                </c:pt>
                <c:pt idx="14" formatCode="0.0">
                  <c:v>10</c:v>
                </c:pt>
              </c:numCache>
            </c:numRef>
          </c:val>
          <c:extLst>
            <c:ext xmlns:c16="http://schemas.microsoft.com/office/drawing/2014/chart" uri="{C3380CC4-5D6E-409C-BE32-E72D297353CC}">
              <c16:uniqueId val="{00000000-681A-461D-A20C-C8E4C71A0804}"/>
            </c:ext>
          </c:extLst>
        </c:ser>
        <c:ser>
          <c:idx val="1"/>
          <c:order val="1"/>
          <c:tx>
            <c:v>Final</c:v>
          </c:tx>
          <c:spPr>
            <a:solidFill>
              <a:srgbClr val="00A8CB"/>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0-3A6D-43E8-8595-C18E79BF04F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'Weightings Calcs'!$A$2:$A$45</c15:sqref>
                  </c15:fullRef>
                </c:ext>
              </c:extLst>
              <c:f>('Weightings Calcs'!$A$2,'Weightings Calcs'!$A$9,'Weightings Calcs'!$A$13,'Weightings Calcs'!$A$15,'Weightings Calcs'!$A$17,'Weightings Calcs'!$A$19,'Weightings Calcs'!$A$21,'Weightings Calcs'!$A$26,'Weightings Calcs'!$A$30,'Weightings Calcs'!$A$33,'Weightings Calcs'!$A$35,'Weightings Calcs'!$A$37,'Weightings Calcs'!$A$39,'Weightings Calcs'!$A$43,'Weightings Calcs'!$A$45)</c:f>
              <c:strCache>
                <c:ptCount val="15"/>
                <c:pt idx="0">
                  <c:v>Man</c:v>
                </c:pt>
                <c:pt idx="1">
                  <c:v>Pro</c:v>
                </c:pt>
                <c:pt idx="2">
                  <c:v>Cli</c:v>
                </c:pt>
                <c:pt idx="3">
                  <c:v>Ene</c:v>
                </c:pt>
                <c:pt idx="4">
                  <c:v>Wat</c:v>
                </c:pt>
                <c:pt idx="5">
                  <c:v>Mat</c:v>
                </c:pt>
                <c:pt idx="6">
                  <c:v>Dis</c:v>
                </c:pt>
                <c:pt idx="7">
                  <c:v>Lan</c:v>
                </c:pt>
                <c:pt idx="8">
                  <c:v>Was</c:v>
                </c:pt>
                <c:pt idx="9">
                  <c:v>Eco</c:v>
                </c:pt>
                <c:pt idx="10">
                  <c:v>Hea</c:v>
                </c:pt>
                <c:pt idx="11">
                  <c:v>Her</c:v>
                </c:pt>
                <c:pt idx="12">
                  <c:v>Sta</c:v>
                </c:pt>
                <c:pt idx="13">
                  <c:v>Urb</c:v>
                </c:pt>
                <c:pt idx="14">
                  <c:v>Inn</c:v>
                </c:pt>
              </c:strCache>
            </c:strRef>
          </c:cat>
          <c:val>
            <c:numRef>
              <c:extLst>
                <c:ext xmlns:c15="http://schemas.microsoft.com/office/drawing/2012/chart" uri="{02D57815-91ED-43cb-92C2-25804820EDAC}">
                  <c15:fullRef>
                    <c15:sqref>'Weightings Calcs'!$O$2:$O$45</c15:sqref>
                  </c15:fullRef>
                </c:ext>
              </c:extLst>
              <c:f>('Weightings Calcs'!$O$2,'Weightings Calcs'!$O$9,'Weightings Calcs'!$O$13,'Weightings Calcs'!$O$15,'Weightings Calcs'!$O$17,'Weightings Calcs'!$O$19,'Weightings Calcs'!$O$21,'Weightings Calcs'!$O$26,'Weightings Calcs'!$O$30,'Weightings Calcs'!$O$33,'Weightings Calcs'!$O$35,'Weightings Calcs'!$O$37,'Weightings Calcs'!$O$39,'Weightings Calcs'!$O$43,'Weightings Calcs'!$O$45)</c:f>
              <c:numCache>
                <c:formatCode>0.00</c:formatCode>
                <c:ptCount val="15"/>
                <c:pt idx="0">
                  <c:v>8.722741433021806</c:v>
                </c:pt>
                <c:pt idx="1">
                  <c:v>2.0768431983385254</c:v>
                </c:pt>
                <c:pt idx="2">
                  <c:v>4.1536863966770508</c:v>
                </c:pt>
                <c:pt idx="3">
                  <c:v>13.084112149532709</c:v>
                </c:pt>
                <c:pt idx="4">
                  <c:v>8.722741433021806</c:v>
                </c:pt>
                <c:pt idx="5">
                  <c:v>7.4766355140186906</c:v>
                </c:pt>
                <c:pt idx="6">
                  <c:v>14.641744548286605</c:v>
                </c:pt>
                <c:pt idx="7">
                  <c:v>4.7767393561786093</c:v>
                </c:pt>
                <c:pt idx="8">
                  <c:v>3.7383177570093453</c:v>
                </c:pt>
                <c:pt idx="9">
                  <c:v>13.084112149532711</c:v>
                </c:pt>
                <c:pt idx="10">
                  <c:v>4.1536863966770508</c:v>
                </c:pt>
                <c:pt idx="11">
                  <c:v>4.1536863966770508</c:v>
                </c:pt>
                <c:pt idx="12">
                  <c:v>6.2305295950155761</c:v>
                </c:pt>
                <c:pt idx="13">
                  <c:v>4.9844236760124607</c:v>
                </c:pt>
                <c:pt idx="14">
                  <c:v>10</c:v>
                </c:pt>
              </c:numCache>
            </c:numRef>
          </c:val>
          <c:extLst>
            <c:ext xmlns:c16="http://schemas.microsoft.com/office/drawing/2014/chart" uri="{C3380CC4-5D6E-409C-BE32-E72D297353CC}">
              <c16:uniqueId val="{00000001-681A-461D-A20C-C8E4C71A0804}"/>
            </c:ext>
          </c:extLst>
        </c:ser>
        <c:dLbls>
          <c:showLegendKey val="0"/>
          <c:showVal val="0"/>
          <c:showCatName val="0"/>
          <c:showSerName val="0"/>
          <c:showPercent val="0"/>
          <c:showBubbleSize val="0"/>
        </c:dLbls>
        <c:gapWidth val="0"/>
        <c:overlap val="1"/>
        <c:axId val="320649752"/>
        <c:axId val="320650144"/>
      </c:barChart>
      <c:catAx>
        <c:axId val="320649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0650144"/>
        <c:crosses val="autoZero"/>
        <c:auto val="1"/>
        <c:lblAlgn val="ctr"/>
        <c:lblOffset val="100"/>
        <c:noMultiLvlLbl val="0"/>
      </c:catAx>
      <c:valAx>
        <c:axId val="32065014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crossAx val="3206497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Credit Weightings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Default</c:v>
          </c:tx>
          <c:spPr>
            <a:solidFill>
              <a:srgbClr val="99D8E8"/>
            </a:solidFill>
            <a:ln>
              <a:noFill/>
            </a:ln>
            <a:effectLst/>
          </c:spPr>
          <c:invertIfNegative val="0"/>
          <c:cat>
            <c:strRef>
              <c:extLst>
                <c:ext xmlns:c15="http://schemas.microsoft.com/office/drawing/2012/chart" uri="{02D57815-91ED-43cb-92C2-25804820EDAC}">
                  <c15:fullRef>
                    <c15:sqref>'Weightings Calcs'!$C$1:$C$45</c15:sqref>
                  </c15:fullRef>
                </c:ext>
              </c:extLst>
              <c:f>'Weightings Calcs'!$C$2:$C$45</c:f>
              <c:strCache>
                <c:ptCount val="44"/>
                <c:pt idx="0">
                  <c:v>Man-1</c:v>
                </c:pt>
                <c:pt idx="1">
                  <c:v>Man-2</c:v>
                </c:pt>
                <c:pt idx="2">
                  <c:v>Man-3</c:v>
                </c:pt>
                <c:pt idx="3">
                  <c:v>Man-4</c:v>
                </c:pt>
                <c:pt idx="4">
                  <c:v>Man-5</c:v>
                </c:pt>
                <c:pt idx="5">
                  <c:v>Man-6</c:v>
                </c:pt>
                <c:pt idx="6">
                  <c:v>Man-7</c:v>
                </c:pt>
                <c:pt idx="7">
                  <c:v>Pro-1</c:v>
                </c:pt>
                <c:pt idx="8">
                  <c:v>Pro-2</c:v>
                </c:pt>
                <c:pt idx="9">
                  <c:v>Pro-3</c:v>
                </c:pt>
                <c:pt idx="10">
                  <c:v>Pro-4</c:v>
                </c:pt>
                <c:pt idx="11">
                  <c:v>Cli-1</c:v>
                </c:pt>
                <c:pt idx="12">
                  <c:v>Cli-2</c:v>
                </c:pt>
                <c:pt idx="13">
                  <c:v>Ene-1</c:v>
                </c:pt>
                <c:pt idx="14">
                  <c:v>Ene-2</c:v>
                </c:pt>
                <c:pt idx="15">
                  <c:v>Wat-1</c:v>
                </c:pt>
                <c:pt idx="16">
                  <c:v>Wat-2</c:v>
                </c:pt>
                <c:pt idx="17">
                  <c:v>Mat-1</c:v>
                </c:pt>
                <c:pt idx="18">
                  <c:v>Mat-2</c:v>
                </c:pt>
                <c:pt idx="19">
                  <c:v>Dis-1</c:v>
                </c:pt>
                <c:pt idx="20">
                  <c:v>Dis-2</c:v>
                </c:pt>
                <c:pt idx="21">
                  <c:v>Dis-3</c:v>
                </c:pt>
                <c:pt idx="22">
                  <c:v>Dis-4</c:v>
                </c:pt>
                <c:pt idx="23">
                  <c:v>Dis-5</c:v>
                </c:pt>
                <c:pt idx="24">
                  <c:v>Lan-1</c:v>
                </c:pt>
                <c:pt idx="25">
                  <c:v>Lan-2</c:v>
                </c:pt>
                <c:pt idx="26">
                  <c:v>Lan-3</c:v>
                </c:pt>
                <c:pt idx="27">
                  <c:v>Lan-4</c:v>
                </c:pt>
                <c:pt idx="28">
                  <c:v>Was-1</c:v>
                </c:pt>
                <c:pt idx="29">
                  <c:v>Was-2</c:v>
                </c:pt>
                <c:pt idx="30">
                  <c:v>Was-3</c:v>
                </c:pt>
                <c:pt idx="31">
                  <c:v>Eco-1</c:v>
                </c:pt>
                <c:pt idx="32">
                  <c:v>Eco-2</c:v>
                </c:pt>
                <c:pt idx="33">
                  <c:v>Hea-1</c:v>
                </c:pt>
                <c:pt idx="34">
                  <c:v>Hea-2</c:v>
                </c:pt>
                <c:pt idx="35">
                  <c:v>Her-1</c:v>
                </c:pt>
                <c:pt idx="36">
                  <c:v>Her-2</c:v>
                </c:pt>
                <c:pt idx="37">
                  <c:v>Sta-1</c:v>
                </c:pt>
                <c:pt idx="38">
                  <c:v>Sta-2</c:v>
                </c:pt>
                <c:pt idx="39">
                  <c:v>Sta-3</c:v>
                </c:pt>
                <c:pt idx="40">
                  <c:v>Sta-4</c:v>
                </c:pt>
                <c:pt idx="41">
                  <c:v>Urb-1</c:v>
                </c:pt>
                <c:pt idx="42">
                  <c:v>Urb-2</c:v>
                </c:pt>
                <c:pt idx="43">
                  <c:v>Inn-1</c:v>
                </c:pt>
              </c:strCache>
            </c:strRef>
          </c:cat>
          <c:val>
            <c:numRef>
              <c:extLst>
                <c:ext xmlns:c15="http://schemas.microsoft.com/office/drawing/2012/chart" uri="{02D57815-91ED-43cb-92C2-25804820EDAC}">
                  <c15:fullRef>
                    <c15:sqref>'Weightings Calcs'!$F$1:$F$45</c15:sqref>
                  </c15:fullRef>
                </c:ext>
              </c:extLst>
              <c:f>'Weightings Calcs'!$F$2:$F$45</c:f>
              <c:numCache>
                <c:formatCode>0.00</c:formatCode>
                <c:ptCount val="44"/>
                <c:pt idx="0">
                  <c:v>1</c:v>
                </c:pt>
                <c:pt idx="1">
                  <c:v>1</c:v>
                </c:pt>
                <c:pt idx="2">
                  <c:v>1</c:v>
                </c:pt>
                <c:pt idx="3">
                  <c:v>1</c:v>
                </c:pt>
                <c:pt idx="4">
                  <c:v>1</c:v>
                </c:pt>
                <c:pt idx="5">
                  <c:v>2.25</c:v>
                </c:pt>
                <c:pt idx="6">
                  <c:v>3.25</c:v>
                </c:pt>
                <c:pt idx="7">
                  <c:v>1.25</c:v>
                </c:pt>
                <c:pt idx="8">
                  <c:v>1.25</c:v>
                </c:pt>
                <c:pt idx="9">
                  <c:v>1.25</c:v>
                </c:pt>
                <c:pt idx="10">
                  <c:v>1.25</c:v>
                </c:pt>
                <c:pt idx="11">
                  <c:v>2.5</c:v>
                </c:pt>
                <c:pt idx="12">
                  <c:v>2.5</c:v>
                </c:pt>
                <c:pt idx="13">
                  <c:v>9</c:v>
                </c:pt>
                <c:pt idx="14">
                  <c:v>1.5</c:v>
                </c:pt>
                <c:pt idx="15">
                  <c:v>4.5</c:v>
                </c:pt>
                <c:pt idx="16">
                  <c:v>2.5</c:v>
                </c:pt>
                <c:pt idx="17">
                  <c:v>6</c:v>
                </c:pt>
                <c:pt idx="18">
                  <c:v>1</c:v>
                </c:pt>
                <c:pt idx="19">
                  <c:v>2.375</c:v>
                </c:pt>
                <c:pt idx="20">
                  <c:v>2.375</c:v>
                </c:pt>
                <c:pt idx="21">
                  <c:v>2.375</c:v>
                </c:pt>
                <c:pt idx="22">
                  <c:v>2.375</c:v>
                </c:pt>
                <c:pt idx="23">
                  <c:v>1</c:v>
                </c:pt>
                <c:pt idx="24">
                  <c:v>2.5000000000000004</c:v>
                </c:pt>
                <c:pt idx="25">
                  <c:v>1</c:v>
                </c:pt>
                <c:pt idx="26">
                  <c:v>2</c:v>
                </c:pt>
                <c:pt idx="27">
                  <c:v>1.5000000000000002</c:v>
                </c:pt>
                <c:pt idx="28">
                  <c:v>2</c:v>
                </c:pt>
                <c:pt idx="29">
                  <c:v>3.5</c:v>
                </c:pt>
                <c:pt idx="30">
                  <c:v>1.5</c:v>
                </c:pt>
                <c:pt idx="31">
                  <c:v>7.5</c:v>
                </c:pt>
                <c:pt idx="32">
                  <c:v>3</c:v>
                </c:pt>
                <c:pt idx="33">
                  <c:v>2.5</c:v>
                </c:pt>
                <c:pt idx="34">
                  <c:v>2.5</c:v>
                </c:pt>
                <c:pt idx="35">
                  <c:v>2.5</c:v>
                </c:pt>
                <c:pt idx="36">
                  <c:v>2.5</c:v>
                </c:pt>
                <c:pt idx="37">
                  <c:v>1.25</c:v>
                </c:pt>
                <c:pt idx="38">
                  <c:v>1.25</c:v>
                </c:pt>
                <c:pt idx="39">
                  <c:v>1.25</c:v>
                </c:pt>
                <c:pt idx="40">
                  <c:v>1.25</c:v>
                </c:pt>
                <c:pt idx="41">
                  <c:v>4</c:v>
                </c:pt>
                <c:pt idx="42">
                  <c:v>1</c:v>
                </c:pt>
                <c:pt idx="43">
                  <c:v>10</c:v>
                </c:pt>
              </c:numCache>
            </c:numRef>
          </c:val>
          <c:extLst>
            <c:ext xmlns:c16="http://schemas.microsoft.com/office/drawing/2014/chart" uri="{C3380CC4-5D6E-409C-BE32-E72D297353CC}">
              <c16:uniqueId val="{00000000-23F6-4150-B8CC-F8E18DDED458}"/>
            </c:ext>
          </c:extLst>
        </c:ser>
        <c:ser>
          <c:idx val="1"/>
          <c:order val="1"/>
          <c:tx>
            <c:v>Final</c:v>
          </c:tx>
          <c:spPr>
            <a:solidFill>
              <a:srgbClr val="00A8CB"/>
            </a:solidFill>
            <a:ln>
              <a:noFill/>
            </a:ln>
            <a:effectLst/>
          </c:spPr>
          <c:invertIfNegative val="0"/>
          <c:cat>
            <c:strRef>
              <c:extLst>
                <c:ext xmlns:c15="http://schemas.microsoft.com/office/drawing/2012/chart" uri="{02D57815-91ED-43cb-92C2-25804820EDAC}">
                  <c15:fullRef>
                    <c15:sqref>'Weightings Calcs'!$C$1:$C$45</c15:sqref>
                  </c15:fullRef>
                </c:ext>
              </c:extLst>
              <c:f>'Weightings Calcs'!$C$2:$C$45</c:f>
              <c:strCache>
                <c:ptCount val="44"/>
                <c:pt idx="0">
                  <c:v>Man-1</c:v>
                </c:pt>
                <c:pt idx="1">
                  <c:v>Man-2</c:v>
                </c:pt>
                <c:pt idx="2">
                  <c:v>Man-3</c:v>
                </c:pt>
                <c:pt idx="3">
                  <c:v>Man-4</c:v>
                </c:pt>
                <c:pt idx="4">
                  <c:v>Man-5</c:v>
                </c:pt>
                <c:pt idx="5">
                  <c:v>Man-6</c:v>
                </c:pt>
                <c:pt idx="6">
                  <c:v>Man-7</c:v>
                </c:pt>
                <c:pt idx="7">
                  <c:v>Pro-1</c:v>
                </c:pt>
                <c:pt idx="8">
                  <c:v>Pro-2</c:v>
                </c:pt>
                <c:pt idx="9">
                  <c:v>Pro-3</c:v>
                </c:pt>
                <c:pt idx="10">
                  <c:v>Pro-4</c:v>
                </c:pt>
                <c:pt idx="11">
                  <c:v>Cli-1</c:v>
                </c:pt>
                <c:pt idx="12">
                  <c:v>Cli-2</c:v>
                </c:pt>
                <c:pt idx="13">
                  <c:v>Ene-1</c:v>
                </c:pt>
                <c:pt idx="14">
                  <c:v>Ene-2</c:v>
                </c:pt>
                <c:pt idx="15">
                  <c:v>Wat-1</c:v>
                </c:pt>
                <c:pt idx="16">
                  <c:v>Wat-2</c:v>
                </c:pt>
                <c:pt idx="17">
                  <c:v>Mat-1</c:v>
                </c:pt>
                <c:pt idx="18">
                  <c:v>Mat-2</c:v>
                </c:pt>
                <c:pt idx="19">
                  <c:v>Dis-1</c:v>
                </c:pt>
                <c:pt idx="20">
                  <c:v>Dis-2</c:v>
                </c:pt>
                <c:pt idx="21">
                  <c:v>Dis-3</c:v>
                </c:pt>
                <c:pt idx="22">
                  <c:v>Dis-4</c:v>
                </c:pt>
                <c:pt idx="23">
                  <c:v>Dis-5</c:v>
                </c:pt>
                <c:pt idx="24">
                  <c:v>Lan-1</c:v>
                </c:pt>
                <c:pt idx="25">
                  <c:v>Lan-2</c:v>
                </c:pt>
                <c:pt idx="26">
                  <c:v>Lan-3</c:v>
                </c:pt>
                <c:pt idx="27">
                  <c:v>Lan-4</c:v>
                </c:pt>
                <c:pt idx="28">
                  <c:v>Was-1</c:v>
                </c:pt>
                <c:pt idx="29">
                  <c:v>Was-2</c:v>
                </c:pt>
                <c:pt idx="30">
                  <c:v>Was-3</c:v>
                </c:pt>
                <c:pt idx="31">
                  <c:v>Eco-1</c:v>
                </c:pt>
                <c:pt idx="32">
                  <c:v>Eco-2</c:v>
                </c:pt>
                <c:pt idx="33">
                  <c:v>Hea-1</c:v>
                </c:pt>
                <c:pt idx="34">
                  <c:v>Hea-2</c:v>
                </c:pt>
                <c:pt idx="35">
                  <c:v>Her-1</c:v>
                </c:pt>
                <c:pt idx="36">
                  <c:v>Her-2</c:v>
                </c:pt>
                <c:pt idx="37">
                  <c:v>Sta-1</c:v>
                </c:pt>
                <c:pt idx="38">
                  <c:v>Sta-2</c:v>
                </c:pt>
                <c:pt idx="39">
                  <c:v>Sta-3</c:v>
                </c:pt>
                <c:pt idx="40">
                  <c:v>Sta-4</c:v>
                </c:pt>
                <c:pt idx="41">
                  <c:v>Urb-1</c:v>
                </c:pt>
                <c:pt idx="42">
                  <c:v>Urb-2</c:v>
                </c:pt>
                <c:pt idx="43">
                  <c:v>Inn-1</c:v>
                </c:pt>
              </c:strCache>
            </c:strRef>
          </c:cat>
          <c:val>
            <c:numRef>
              <c:extLst>
                <c:ext xmlns:c15="http://schemas.microsoft.com/office/drawing/2012/chart" uri="{02D57815-91ED-43cb-92C2-25804820EDAC}">
                  <c15:fullRef>
                    <c15:sqref>'Weightings Calcs'!$N$1:$N$45</c15:sqref>
                  </c15:fullRef>
                </c:ext>
              </c:extLst>
              <c:f>'Weightings Calcs'!$N$2:$N$45</c:f>
              <c:numCache>
                <c:formatCode>0.00</c:formatCode>
                <c:ptCount val="44"/>
                <c:pt idx="0">
                  <c:v>0.83073727933541019</c:v>
                </c:pt>
                <c:pt idx="1">
                  <c:v>0.83073727933541019</c:v>
                </c:pt>
                <c:pt idx="2">
                  <c:v>0.83073727933541019</c:v>
                </c:pt>
                <c:pt idx="3">
                  <c:v>0.83073727933541019</c:v>
                </c:pt>
                <c:pt idx="4">
                  <c:v>0.83073727933541019</c:v>
                </c:pt>
                <c:pt idx="5">
                  <c:v>1.8691588785046727</c:v>
                </c:pt>
                <c:pt idx="6">
                  <c:v>2.6998961578400831</c:v>
                </c:pt>
                <c:pt idx="7">
                  <c:v>1.0384215991692627</c:v>
                </c:pt>
                <c:pt idx="8">
                  <c:v>1.0384215991692627</c:v>
                </c:pt>
                <c:pt idx="9">
                  <c:v>0</c:v>
                </c:pt>
                <c:pt idx="10">
                  <c:v>0</c:v>
                </c:pt>
                <c:pt idx="11">
                  <c:v>2.0768431983385254</c:v>
                </c:pt>
                <c:pt idx="12">
                  <c:v>2.0768431983385254</c:v>
                </c:pt>
                <c:pt idx="13">
                  <c:v>11.214953271028037</c:v>
                </c:pt>
                <c:pt idx="14">
                  <c:v>1.8691588785046727</c:v>
                </c:pt>
                <c:pt idx="15">
                  <c:v>5.6074766355140184</c:v>
                </c:pt>
                <c:pt idx="16">
                  <c:v>3.1152647975077881</c:v>
                </c:pt>
                <c:pt idx="17">
                  <c:v>7.4766355140186906</c:v>
                </c:pt>
                <c:pt idx="18">
                  <c:v>0</c:v>
                </c:pt>
                <c:pt idx="19">
                  <c:v>2.9595015576323989</c:v>
                </c:pt>
                <c:pt idx="20">
                  <c:v>3.9460020768431985</c:v>
                </c:pt>
                <c:pt idx="21">
                  <c:v>2.9595015576323989</c:v>
                </c:pt>
                <c:pt idx="22">
                  <c:v>3.9460020768431985</c:v>
                </c:pt>
                <c:pt idx="23">
                  <c:v>0.83073727933541019</c:v>
                </c:pt>
                <c:pt idx="24">
                  <c:v>2.0768431983385258</c:v>
                </c:pt>
                <c:pt idx="25">
                  <c:v>0.83073727933541019</c:v>
                </c:pt>
                <c:pt idx="26">
                  <c:v>0</c:v>
                </c:pt>
                <c:pt idx="27">
                  <c:v>1.8691588785046731</c:v>
                </c:pt>
                <c:pt idx="28">
                  <c:v>2.4922118380062304</c:v>
                </c:pt>
                <c:pt idx="29">
                  <c:v>0</c:v>
                </c:pt>
                <c:pt idx="30">
                  <c:v>1.2461059190031152</c:v>
                </c:pt>
                <c:pt idx="31">
                  <c:v>9.3457943925233646</c:v>
                </c:pt>
                <c:pt idx="32">
                  <c:v>3.7383177570093453</c:v>
                </c:pt>
                <c:pt idx="33">
                  <c:v>2.0768431983385254</c:v>
                </c:pt>
                <c:pt idx="34">
                  <c:v>2.0768431983385254</c:v>
                </c:pt>
                <c:pt idx="35">
                  <c:v>4.1536863966770508</c:v>
                </c:pt>
                <c:pt idx="36">
                  <c:v>0</c:v>
                </c:pt>
                <c:pt idx="37">
                  <c:v>1.557632398753894</c:v>
                </c:pt>
                <c:pt idx="38">
                  <c:v>1.557632398753894</c:v>
                </c:pt>
                <c:pt idx="39">
                  <c:v>1.557632398753894</c:v>
                </c:pt>
                <c:pt idx="40">
                  <c:v>1.557632398753894</c:v>
                </c:pt>
                <c:pt idx="41">
                  <c:v>4.9844236760124607</c:v>
                </c:pt>
                <c:pt idx="42">
                  <c:v>0</c:v>
                </c:pt>
                <c:pt idx="43">
                  <c:v>10</c:v>
                </c:pt>
              </c:numCache>
            </c:numRef>
          </c:val>
          <c:extLst>
            <c:ext xmlns:c16="http://schemas.microsoft.com/office/drawing/2014/chart" uri="{C3380CC4-5D6E-409C-BE32-E72D297353CC}">
              <c16:uniqueId val="{00000001-23F6-4150-B8CC-F8E18DDED458}"/>
            </c:ext>
          </c:extLst>
        </c:ser>
        <c:dLbls>
          <c:showLegendKey val="0"/>
          <c:showVal val="0"/>
          <c:showCatName val="0"/>
          <c:showSerName val="0"/>
          <c:showPercent val="0"/>
          <c:showBubbleSize val="0"/>
        </c:dLbls>
        <c:gapWidth val="30"/>
        <c:overlap val="-27"/>
        <c:axId val="320650928"/>
        <c:axId val="320651320"/>
      </c:barChart>
      <c:catAx>
        <c:axId val="320650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0651320"/>
        <c:crosses val="autoZero"/>
        <c:auto val="1"/>
        <c:lblAlgn val="ctr"/>
        <c:lblOffset val="100"/>
        <c:noMultiLvlLbl val="0"/>
      </c:catAx>
      <c:valAx>
        <c:axId val="3206513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Points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065092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Category Scores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4"/>
          <c:order val="0"/>
          <c:tx>
            <c:strRef>
              <c:f>'Scorecard Calcs'!$F$3</c:f>
              <c:strCache>
                <c:ptCount val="1"/>
                <c:pt idx="0">
                  <c:v>Category Weight</c:v>
                </c:pt>
              </c:strCache>
            </c:strRef>
          </c:tx>
          <c:spPr>
            <a:solidFill>
              <a:srgbClr val="007D98"/>
            </a:solidFill>
            <a:ln>
              <a:noFill/>
            </a:ln>
            <a:effectLst/>
          </c:spPr>
          <c:invertIfNegative val="0"/>
          <c:cat>
            <c:strRef>
              <c:extLst>
                <c:ext xmlns:c15="http://schemas.microsoft.com/office/drawing/2012/chart" uri="{02D57815-91ED-43cb-92C2-25804820EDAC}">
                  <c15:fullRef>
                    <c15:sqref>'Scorecard Calcs'!$A$4:$A$47</c15:sqref>
                  </c15:fullRef>
                </c:ext>
              </c:extLst>
              <c:f>('Scorecard Calcs'!$A$4,'Scorecard Calcs'!$A$11,'Scorecard Calcs'!$A$15,'Scorecard Calcs'!$A$17,'Scorecard Calcs'!$A$19,'Scorecard Calcs'!$A$21,'Scorecard Calcs'!$A$23,'Scorecard Calcs'!$A$28,'Scorecard Calcs'!$A$32,'Scorecard Calcs'!$A$35,'Scorecard Calcs'!$A$37,'Scorecard Calcs'!$A$39,'Scorecard Calcs'!$A$41,'Scorecard Calcs'!$A$45,'Scorecard Calcs'!$A$47)</c:f>
              <c:strCache>
                <c:ptCount val="15"/>
                <c:pt idx="0">
                  <c:v>Man</c:v>
                </c:pt>
                <c:pt idx="1">
                  <c:v>Pro</c:v>
                </c:pt>
                <c:pt idx="2">
                  <c:v>Cli</c:v>
                </c:pt>
                <c:pt idx="3">
                  <c:v>Ene</c:v>
                </c:pt>
                <c:pt idx="4">
                  <c:v>Wat</c:v>
                </c:pt>
                <c:pt idx="5">
                  <c:v>Mat</c:v>
                </c:pt>
                <c:pt idx="6">
                  <c:v>Dis</c:v>
                </c:pt>
                <c:pt idx="7">
                  <c:v>Lan</c:v>
                </c:pt>
                <c:pt idx="8">
                  <c:v>Was</c:v>
                </c:pt>
                <c:pt idx="9">
                  <c:v>Eco</c:v>
                </c:pt>
                <c:pt idx="10">
                  <c:v>Hea</c:v>
                </c:pt>
                <c:pt idx="11">
                  <c:v>Her</c:v>
                </c:pt>
                <c:pt idx="12">
                  <c:v>Sta</c:v>
                </c:pt>
                <c:pt idx="13">
                  <c:v>Urb</c:v>
                </c:pt>
                <c:pt idx="14">
                  <c:v>Inn</c:v>
                </c:pt>
              </c:strCache>
            </c:strRef>
          </c:cat>
          <c:val>
            <c:numRef>
              <c:extLst>
                <c:ext xmlns:c15="http://schemas.microsoft.com/office/drawing/2012/chart" uri="{02D57815-91ED-43cb-92C2-25804820EDAC}">
                  <c15:fullRef>
                    <c15:sqref>'Scorecard Calcs'!$F$4:$F$47</c15:sqref>
                  </c15:fullRef>
                </c:ext>
              </c:extLst>
              <c:f>('Scorecard Calcs'!$F$4,'Scorecard Calcs'!$F$11,'Scorecard Calcs'!$F$15,'Scorecard Calcs'!$F$17,'Scorecard Calcs'!$F$19,'Scorecard Calcs'!$F$21,'Scorecard Calcs'!$F$23,'Scorecard Calcs'!$F$28,'Scorecard Calcs'!$F$32,'Scorecard Calcs'!$F$35,'Scorecard Calcs'!$F$37,'Scorecard Calcs'!$F$39,'Scorecard Calcs'!$F$41,'Scorecard Calcs'!$F$45,'Scorecard Calcs'!$F$47)</c:f>
              <c:numCache>
                <c:formatCode>0.00</c:formatCode>
                <c:ptCount val="15"/>
                <c:pt idx="0">
                  <c:v>8.722741433021806</c:v>
                </c:pt>
                <c:pt idx="1">
                  <c:v>2.0768431983385254</c:v>
                </c:pt>
                <c:pt idx="2">
                  <c:v>4.1536863966770508</c:v>
                </c:pt>
                <c:pt idx="3">
                  <c:v>13.084112149532709</c:v>
                </c:pt>
                <c:pt idx="4">
                  <c:v>8.722741433021806</c:v>
                </c:pt>
                <c:pt idx="5">
                  <c:v>7.4766355140186906</c:v>
                </c:pt>
                <c:pt idx="6">
                  <c:v>14.641744548286605</c:v>
                </c:pt>
                <c:pt idx="7">
                  <c:v>4.7767393561786093</c:v>
                </c:pt>
                <c:pt idx="8">
                  <c:v>3.7383177570093453</c:v>
                </c:pt>
                <c:pt idx="9">
                  <c:v>13.084112149532711</c:v>
                </c:pt>
                <c:pt idx="10">
                  <c:v>4.1536863966770508</c:v>
                </c:pt>
                <c:pt idx="11">
                  <c:v>4.1536863966770508</c:v>
                </c:pt>
                <c:pt idx="12">
                  <c:v>6.2305295950155761</c:v>
                </c:pt>
                <c:pt idx="13">
                  <c:v>4.9844236760124607</c:v>
                </c:pt>
                <c:pt idx="14">
                  <c:v>10</c:v>
                </c:pt>
              </c:numCache>
            </c:numRef>
          </c:val>
          <c:extLst>
            <c:ext xmlns:c16="http://schemas.microsoft.com/office/drawing/2014/chart" uri="{C3380CC4-5D6E-409C-BE32-E72D297353CC}">
              <c16:uniqueId val="{00000000-0752-45B1-8A6D-16845AA9B9BA}"/>
            </c:ext>
          </c:extLst>
        </c:ser>
        <c:ser>
          <c:idx val="0"/>
          <c:order val="1"/>
          <c:tx>
            <c:strRef>
              <c:f>'Scorecard Calcs'!$H$2</c:f>
              <c:strCache>
                <c:ptCount val="1"/>
                <c:pt idx="0">
                  <c:v>Target</c:v>
                </c:pt>
              </c:strCache>
            </c:strRef>
          </c:tx>
          <c:spPr>
            <a:solidFill>
              <a:srgbClr val="00A8CB"/>
            </a:solidFill>
            <a:ln>
              <a:noFill/>
            </a:ln>
            <a:effectLst/>
          </c:spPr>
          <c:invertIfNegative val="0"/>
          <c:cat>
            <c:strRef>
              <c:extLst>
                <c:ext xmlns:c15="http://schemas.microsoft.com/office/drawing/2012/chart" uri="{02D57815-91ED-43cb-92C2-25804820EDAC}">
                  <c15:fullRef>
                    <c15:sqref>'Scorecard Calcs'!$A$4:$A$47</c15:sqref>
                  </c15:fullRef>
                </c:ext>
              </c:extLst>
              <c:f>('Scorecard Calcs'!$A$4,'Scorecard Calcs'!$A$11,'Scorecard Calcs'!$A$15,'Scorecard Calcs'!$A$17,'Scorecard Calcs'!$A$19,'Scorecard Calcs'!$A$21,'Scorecard Calcs'!$A$23,'Scorecard Calcs'!$A$28,'Scorecard Calcs'!$A$32,'Scorecard Calcs'!$A$35,'Scorecard Calcs'!$A$37,'Scorecard Calcs'!$A$39,'Scorecard Calcs'!$A$41,'Scorecard Calcs'!$A$45,'Scorecard Calcs'!$A$47)</c:f>
              <c:strCache>
                <c:ptCount val="15"/>
                <c:pt idx="0">
                  <c:v>Man</c:v>
                </c:pt>
                <c:pt idx="1">
                  <c:v>Pro</c:v>
                </c:pt>
                <c:pt idx="2">
                  <c:v>Cli</c:v>
                </c:pt>
                <c:pt idx="3">
                  <c:v>Ene</c:v>
                </c:pt>
                <c:pt idx="4">
                  <c:v>Wat</c:v>
                </c:pt>
                <c:pt idx="5">
                  <c:v>Mat</c:v>
                </c:pt>
                <c:pt idx="6">
                  <c:v>Dis</c:v>
                </c:pt>
                <c:pt idx="7">
                  <c:v>Lan</c:v>
                </c:pt>
                <c:pt idx="8">
                  <c:v>Was</c:v>
                </c:pt>
                <c:pt idx="9">
                  <c:v>Eco</c:v>
                </c:pt>
                <c:pt idx="10">
                  <c:v>Hea</c:v>
                </c:pt>
                <c:pt idx="11">
                  <c:v>Her</c:v>
                </c:pt>
                <c:pt idx="12">
                  <c:v>Sta</c:v>
                </c:pt>
                <c:pt idx="13">
                  <c:v>Urb</c:v>
                </c:pt>
                <c:pt idx="14">
                  <c:v>Inn</c:v>
                </c:pt>
              </c:strCache>
            </c:strRef>
          </c:cat>
          <c:val>
            <c:numRef>
              <c:extLst>
                <c:ext xmlns:c15="http://schemas.microsoft.com/office/drawing/2012/chart" uri="{02D57815-91ED-43cb-92C2-25804820EDAC}">
                  <c15:fullRef>
                    <c15:sqref>'Scorecard Calcs'!$J$4:$J$47</c15:sqref>
                  </c15:fullRef>
                </c:ext>
              </c:extLst>
              <c:f>('Scorecard Calcs'!$J$4,'Scorecard Calcs'!$J$11,'Scorecard Calcs'!$J$15,'Scorecard Calcs'!$J$17,'Scorecard Calcs'!$J$19,'Scorecard Calcs'!$J$21,'Scorecard Calcs'!$J$23,'Scorecard Calcs'!$J$28,'Scorecard Calcs'!$J$32,'Scorecard Calcs'!$J$35,'Scorecard Calcs'!$J$37,'Scorecard Calcs'!$J$39,'Scorecard Calcs'!$J$41,'Scorecard Calcs'!$J$45,'Scorecard Calcs'!$J$47)</c:f>
              <c:numCache>
                <c:formatCode>0.00</c:formatCode>
                <c:ptCount val="15"/>
                <c:pt idx="0">
                  <c:v>5.9536171685704398</c:v>
                </c:pt>
                <c:pt idx="1">
                  <c:v>1.3845621322256836</c:v>
                </c:pt>
                <c:pt idx="2">
                  <c:v>2.0768431983385254</c:v>
                </c:pt>
                <c:pt idx="3">
                  <c:v>8.0996884735202492</c:v>
                </c:pt>
                <c:pt idx="4">
                  <c:v>3.9460020768431985</c:v>
                </c:pt>
                <c:pt idx="5">
                  <c:v>2.4922118380062304</c:v>
                </c:pt>
                <c:pt idx="6">
                  <c:v>10.038075458636207</c:v>
                </c:pt>
                <c:pt idx="7">
                  <c:v>1.9383869851159572</c:v>
                </c:pt>
                <c:pt idx="8">
                  <c:v>2.4922118380062304</c:v>
                </c:pt>
                <c:pt idx="9">
                  <c:v>5.6074766355140184</c:v>
                </c:pt>
                <c:pt idx="10">
                  <c:v>3.461405330564209</c:v>
                </c:pt>
                <c:pt idx="11">
                  <c:v>2.7691242644513672</c:v>
                </c:pt>
                <c:pt idx="12">
                  <c:v>1.557632398753894</c:v>
                </c:pt>
                <c:pt idx="13">
                  <c:v>4.9844236760124607</c:v>
                </c:pt>
                <c:pt idx="14">
                  <c:v>1</c:v>
                </c:pt>
              </c:numCache>
            </c:numRef>
          </c:val>
          <c:extLst>
            <c:ext xmlns:c16="http://schemas.microsoft.com/office/drawing/2014/chart" uri="{C3380CC4-5D6E-409C-BE32-E72D297353CC}">
              <c16:uniqueId val="{00000001-0752-45B1-8A6D-16845AA9B9BA}"/>
            </c:ext>
          </c:extLst>
        </c:ser>
        <c:ser>
          <c:idx val="1"/>
          <c:order val="2"/>
          <c:tx>
            <c:strRef>
              <c:f>'Scorecard Calcs'!$L$2</c:f>
              <c:strCache>
                <c:ptCount val="1"/>
                <c:pt idx="0">
                  <c:v>Assessed R1</c:v>
                </c:pt>
              </c:strCache>
            </c:strRef>
          </c:tx>
          <c:spPr>
            <a:solidFill>
              <a:srgbClr val="46DFFF"/>
            </a:solidFill>
            <a:ln>
              <a:noFill/>
            </a:ln>
            <a:effectLst/>
          </c:spPr>
          <c:invertIfNegative val="0"/>
          <c:cat>
            <c:strRef>
              <c:extLst>
                <c:ext xmlns:c15="http://schemas.microsoft.com/office/drawing/2012/chart" uri="{02D57815-91ED-43cb-92C2-25804820EDAC}">
                  <c15:fullRef>
                    <c15:sqref>'Scorecard Calcs'!$A$4:$A$47</c15:sqref>
                  </c15:fullRef>
                </c:ext>
              </c:extLst>
              <c:f>('Scorecard Calcs'!$A$4,'Scorecard Calcs'!$A$11,'Scorecard Calcs'!$A$15,'Scorecard Calcs'!$A$17,'Scorecard Calcs'!$A$19,'Scorecard Calcs'!$A$21,'Scorecard Calcs'!$A$23,'Scorecard Calcs'!$A$28,'Scorecard Calcs'!$A$32,'Scorecard Calcs'!$A$35,'Scorecard Calcs'!$A$37,'Scorecard Calcs'!$A$39,'Scorecard Calcs'!$A$41,'Scorecard Calcs'!$A$45,'Scorecard Calcs'!$A$47)</c:f>
              <c:strCache>
                <c:ptCount val="15"/>
                <c:pt idx="0">
                  <c:v>Man</c:v>
                </c:pt>
                <c:pt idx="1">
                  <c:v>Pro</c:v>
                </c:pt>
                <c:pt idx="2">
                  <c:v>Cli</c:v>
                </c:pt>
                <c:pt idx="3">
                  <c:v>Ene</c:v>
                </c:pt>
                <c:pt idx="4">
                  <c:v>Wat</c:v>
                </c:pt>
                <c:pt idx="5">
                  <c:v>Mat</c:v>
                </c:pt>
                <c:pt idx="6">
                  <c:v>Dis</c:v>
                </c:pt>
                <c:pt idx="7">
                  <c:v>Lan</c:v>
                </c:pt>
                <c:pt idx="8">
                  <c:v>Was</c:v>
                </c:pt>
                <c:pt idx="9">
                  <c:v>Eco</c:v>
                </c:pt>
                <c:pt idx="10">
                  <c:v>Hea</c:v>
                </c:pt>
                <c:pt idx="11">
                  <c:v>Her</c:v>
                </c:pt>
                <c:pt idx="12">
                  <c:v>Sta</c:v>
                </c:pt>
                <c:pt idx="13">
                  <c:v>Urb</c:v>
                </c:pt>
                <c:pt idx="14">
                  <c:v>Inn</c:v>
                </c:pt>
              </c:strCache>
            </c:strRef>
          </c:cat>
          <c:val>
            <c:numRef>
              <c:extLst>
                <c:ext xmlns:c15="http://schemas.microsoft.com/office/drawing/2012/chart" uri="{02D57815-91ED-43cb-92C2-25804820EDAC}">
                  <c15:fullRef>
                    <c15:sqref>'Scorecard Calcs'!$N$4:$N$47</c15:sqref>
                  </c15:fullRef>
                </c:ext>
              </c:extLst>
              <c:f>('Scorecard Calcs'!$N$4,'Scorecard Calcs'!$N$11,'Scorecard Calcs'!$N$15,'Scorecard Calcs'!$N$17,'Scorecard Calcs'!$N$19,'Scorecard Calcs'!$N$21,'Scorecard Calcs'!$N$23,'Scorecard Calcs'!$N$28,'Scorecard Calcs'!$N$32,'Scorecard Calcs'!$N$35,'Scorecard Calcs'!$N$37,'Scorecard Calcs'!$N$39,'Scorecard Calcs'!$N$41,'Scorecard Calcs'!$N$45,'Scorecard Calcs'!$N$47)</c:f>
              <c:numCache>
                <c:formatCode>0.00</c:formatCode>
                <c:ptCount val="15"/>
                <c:pt idx="0">
                  <c:v>2.3537556247836622</c:v>
                </c:pt>
                <c:pt idx="1">
                  <c:v>0.3461405330564209</c:v>
                </c:pt>
                <c:pt idx="2">
                  <c:v>0</c:v>
                </c:pt>
                <c:pt idx="3">
                  <c:v>0</c:v>
                </c:pt>
                <c:pt idx="4">
                  <c:v>2.0768431983385254</c:v>
                </c:pt>
                <c:pt idx="5">
                  <c:v>0</c:v>
                </c:pt>
                <c:pt idx="6">
                  <c:v>4.9325025960539985</c:v>
                </c:pt>
                <c:pt idx="7">
                  <c:v>0.9691934925579786</c:v>
                </c:pt>
                <c:pt idx="8">
                  <c:v>1.2461059190031152</c:v>
                </c:pt>
                <c:pt idx="9">
                  <c:v>0</c:v>
                </c:pt>
                <c:pt idx="10">
                  <c:v>2.4229837313949463</c:v>
                </c:pt>
                <c:pt idx="11">
                  <c:v>0</c:v>
                </c:pt>
                <c:pt idx="12">
                  <c:v>1.0384215991692627</c:v>
                </c:pt>
                <c:pt idx="13">
                  <c:v>0</c:v>
                </c:pt>
                <c:pt idx="14">
                  <c:v>0</c:v>
                </c:pt>
              </c:numCache>
            </c:numRef>
          </c:val>
          <c:extLst>
            <c:ext xmlns:c16="http://schemas.microsoft.com/office/drawing/2014/chart" uri="{C3380CC4-5D6E-409C-BE32-E72D297353CC}">
              <c16:uniqueId val="{00000002-0752-45B1-8A6D-16845AA9B9BA}"/>
            </c:ext>
          </c:extLst>
        </c:ser>
        <c:ser>
          <c:idx val="2"/>
          <c:order val="3"/>
          <c:tx>
            <c:strRef>
              <c:f>'Scorecard Calcs'!$P$2</c:f>
              <c:strCache>
                <c:ptCount val="1"/>
                <c:pt idx="0">
                  <c:v>Assessed R2</c:v>
                </c:pt>
              </c:strCache>
            </c:strRef>
          </c:tx>
          <c:spPr>
            <a:solidFill>
              <a:srgbClr val="99D8E8"/>
            </a:solidFill>
            <a:ln>
              <a:noFill/>
            </a:ln>
            <a:effectLst/>
          </c:spPr>
          <c:invertIfNegative val="0"/>
          <c:cat>
            <c:strRef>
              <c:extLst>
                <c:ext xmlns:c15="http://schemas.microsoft.com/office/drawing/2012/chart" uri="{02D57815-91ED-43cb-92C2-25804820EDAC}">
                  <c15:fullRef>
                    <c15:sqref>'Scorecard Calcs'!$A$4:$A$47</c15:sqref>
                  </c15:fullRef>
                </c:ext>
              </c:extLst>
              <c:f>('Scorecard Calcs'!$A$4,'Scorecard Calcs'!$A$11,'Scorecard Calcs'!$A$15,'Scorecard Calcs'!$A$17,'Scorecard Calcs'!$A$19,'Scorecard Calcs'!$A$21,'Scorecard Calcs'!$A$23,'Scorecard Calcs'!$A$28,'Scorecard Calcs'!$A$32,'Scorecard Calcs'!$A$35,'Scorecard Calcs'!$A$37,'Scorecard Calcs'!$A$39,'Scorecard Calcs'!$A$41,'Scorecard Calcs'!$A$45,'Scorecard Calcs'!$A$47)</c:f>
              <c:strCache>
                <c:ptCount val="15"/>
                <c:pt idx="0">
                  <c:v>Man</c:v>
                </c:pt>
                <c:pt idx="1">
                  <c:v>Pro</c:v>
                </c:pt>
                <c:pt idx="2">
                  <c:v>Cli</c:v>
                </c:pt>
                <c:pt idx="3">
                  <c:v>Ene</c:v>
                </c:pt>
                <c:pt idx="4">
                  <c:v>Wat</c:v>
                </c:pt>
                <c:pt idx="5">
                  <c:v>Mat</c:v>
                </c:pt>
                <c:pt idx="6">
                  <c:v>Dis</c:v>
                </c:pt>
                <c:pt idx="7">
                  <c:v>Lan</c:v>
                </c:pt>
                <c:pt idx="8">
                  <c:v>Was</c:v>
                </c:pt>
                <c:pt idx="9">
                  <c:v>Eco</c:v>
                </c:pt>
                <c:pt idx="10">
                  <c:v>Hea</c:v>
                </c:pt>
                <c:pt idx="11">
                  <c:v>Her</c:v>
                </c:pt>
                <c:pt idx="12">
                  <c:v>Sta</c:v>
                </c:pt>
                <c:pt idx="13">
                  <c:v>Urb</c:v>
                </c:pt>
                <c:pt idx="14">
                  <c:v>Inn</c:v>
                </c:pt>
              </c:strCache>
            </c:strRef>
          </c:cat>
          <c:val>
            <c:numRef>
              <c:extLst>
                <c:ext xmlns:c15="http://schemas.microsoft.com/office/drawing/2012/chart" uri="{02D57815-91ED-43cb-92C2-25804820EDAC}">
                  <c15:fullRef>
                    <c15:sqref>'Scorecard Calcs'!$R$4:$R$47</c15:sqref>
                  </c15:fullRef>
                </c:ext>
              </c:extLst>
              <c:f>('Scorecard Calcs'!$R$4,'Scorecard Calcs'!$R$11,'Scorecard Calcs'!$R$15,'Scorecard Calcs'!$R$17,'Scorecard Calcs'!$R$19,'Scorecard Calcs'!$R$21,'Scorecard Calcs'!$R$23,'Scorecard Calcs'!$R$28,'Scorecard Calcs'!$R$32,'Scorecard Calcs'!$R$35,'Scorecard Calcs'!$R$37,'Scorecard Calcs'!$R$39,'Scorecard Calcs'!$R$41,'Scorecard Calcs'!$R$45,'Scorecard Calcs'!$R$47)</c:f>
              <c:numCache>
                <c:formatCode>0.00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3-0752-45B1-8A6D-16845AA9B9BA}"/>
            </c:ext>
          </c:extLst>
        </c:ser>
        <c:ser>
          <c:idx val="3"/>
          <c:order val="4"/>
          <c:tx>
            <c:strRef>
              <c:f>'Scorecard Calcs'!$T$2</c:f>
              <c:strCache>
                <c:ptCount val="1"/>
                <c:pt idx="0">
                  <c:v>Verified R2</c:v>
                </c:pt>
              </c:strCache>
            </c:strRef>
          </c:tx>
          <c:spPr>
            <a:solidFill>
              <a:schemeClr val="accent5">
                <a:lumMod val="40000"/>
                <a:lumOff val="60000"/>
              </a:schemeClr>
            </a:solidFill>
            <a:ln>
              <a:noFill/>
            </a:ln>
            <a:effectLst/>
          </c:spPr>
          <c:invertIfNegative val="0"/>
          <c:cat>
            <c:strRef>
              <c:extLst>
                <c:ext xmlns:c15="http://schemas.microsoft.com/office/drawing/2012/chart" uri="{02D57815-91ED-43cb-92C2-25804820EDAC}">
                  <c15:fullRef>
                    <c15:sqref>'Scorecard Calcs'!$A$4:$A$47</c15:sqref>
                  </c15:fullRef>
                </c:ext>
              </c:extLst>
              <c:f>('Scorecard Calcs'!$A$4,'Scorecard Calcs'!$A$11,'Scorecard Calcs'!$A$15,'Scorecard Calcs'!$A$17,'Scorecard Calcs'!$A$19,'Scorecard Calcs'!$A$21,'Scorecard Calcs'!$A$23,'Scorecard Calcs'!$A$28,'Scorecard Calcs'!$A$32,'Scorecard Calcs'!$A$35,'Scorecard Calcs'!$A$37,'Scorecard Calcs'!$A$39,'Scorecard Calcs'!$A$41,'Scorecard Calcs'!$A$45,'Scorecard Calcs'!$A$47)</c:f>
              <c:strCache>
                <c:ptCount val="15"/>
                <c:pt idx="0">
                  <c:v>Man</c:v>
                </c:pt>
                <c:pt idx="1">
                  <c:v>Pro</c:v>
                </c:pt>
                <c:pt idx="2">
                  <c:v>Cli</c:v>
                </c:pt>
                <c:pt idx="3">
                  <c:v>Ene</c:v>
                </c:pt>
                <c:pt idx="4">
                  <c:v>Wat</c:v>
                </c:pt>
                <c:pt idx="5">
                  <c:v>Mat</c:v>
                </c:pt>
                <c:pt idx="6">
                  <c:v>Dis</c:v>
                </c:pt>
                <c:pt idx="7">
                  <c:v>Lan</c:v>
                </c:pt>
                <c:pt idx="8">
                  <c:v>Was</c:v>
                </c:pt>
                <c:pt idx="9">
                  <c:v>Eco</c:v>
                </c:pt>
                <c:pt idx="10">
                  <c:v>Hea</c:v>
                </c:pt>
                <c:pt idx="11">
                  <c:v>Her</c:v>
                </c:pt>
                <c:pt idx="12">
                  <c:v>Sta</c:v>
                </c:pt>
                <c:pt idx="13">
                  <c:v>Urb</c:v>
                </c:pt>
                <c:pt idx="14">
                  <c:v>Inn</c:v>
                </c:pt>
              </c:strCache>
            </c:strRef>
          </c:cat>
          <c:val>
            <c:numRef>
              <c:extLst>
                <c:ext xmlns:c15="http://schemas.microsoft.com/office/drawing/2012/chart" uri="{02D57815-91ED-43cb-92C2-25804820EDAC}">
                  <c15:fullRef>
                    <c15:sqref>'Scorecard Calcs'!$V$4:$V$47</c15:sqref>
                  </c15:fullRef>
                </c:ext>
              </c:extLst>
              <c:f>('Scorecard Calcs'!$V$4,'Scorecard Calcs'!$V$11,'Scorecard Calcs'!$V$15,'Scorecard Calcs'!$V$17,'Scorecard Calcs'!$V$19,'Scorecard Calcs'!$V$21,'Scorecard Calcs'!$V$23,'Scorecard Calcs'!$V$28,'Scorecard Calcs'!$V$32,'Scorecard Calcs'!$V$35,'Scorecard Calcs'!$V$37,'Scorecard Calcs'!$V$39,'Scorecard Calcs'!$V$41,'Scorecard Calcs'!$V$45,'Scorecard Calcs'!$V$47)</c:f>
              <c:numCache>
                <c:formatCode>0.00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4-0752-45B1-8A6D-16845AA9B9BA}"/>
            </c:ext>
          </c:extLst>
        </c:ser>
        <c:dLbls>
          <c:showLegendKey val="0"/>
          <c:showVal val="0"/>
          <c:showCatName val="0"/>
          <c:showSerName val="0"/>
          <c:showPercent val="0"/>
          <c:showBubbleSize val="0"/>
        </c:dLbls>
        <c:gapWidth val="219"/>
        <c:overlap val="-27"/>
        <c:axId val="320651712"/>
        <c:axId val="319013216"/>
      </c:barChart>
      <c:catAx>
        <c:axId val="320651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9013216"/>
        <c:crosses val="autoZero"/>
        <c:auto val="1"/>
        <c:lblAlgn val="ctr"/>
        <c:lblOffset val="100"/>
        <c:noMultiLvlLbl val="0"/>
      </c:catAx>
      <c:valAx>
        <c:axId val="3190132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Points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065171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Credit Scores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4"/>
          <c:order val="0"/>
          <c:tx>
            <c:strRef>
              <c:f>'Scorecard Calcs'!$E$3</c:f>
              <c:strCache>
                <c:ptCount val="1"/>
                <c:pt idx="0">
                  <c:v>Points Available</c:v>
                </c:pt>
              </c:strCache>
            </c:strRef>
          </c:tx>
          <c:spPr>
            <a:solidFill>
              <a:srgbClr val="007D98"/>
            </a:solidFill>
            <a:ln>
              <a:noFill/>
            </a:ln>
            <a:effectLst/>
          </c:spPr>
          <c:invertIfNegative val="0"/>
          <c:cat>
            <c:strRef>
              <c:f>'Scorecard Calcs'!$B$4:$B$47</c:f>
              <c:strCache>
                <c:ptCount val="44"/>
                <c:pt idx="0">
                  <c:v>Man-1</c:v>
                </c:pt>
                <c:pt idx="1">
                  <c:v>Man-2</c:v>
                </c:pt>
                <c:pt idx="2">
                  <c:v>Man-3</c:v>
                </c:pt>
                <c:pt idx="3">
                  <c:v>Man-4</c:v>
                </c:pt>
                <c:pt idx="4">
                  <c:v>Man-5</c:v>
                </c:pt>
                <c:pt idx="5">
                  <c:v>Man-6</c:v>
                </c:pt>
                <c:pt idx="6">
                  <c:v>Man-7</c:v>
                </c:pt>
                <c:pt idx="7">
                  <c:v>Pro-1</c:v>
                </c:pt>
                <c:pt idx="8">
                  <c:v>Pro-2</c:v>
                </c:pt>
                <c:pt idx="9">
                  <c:v>Pro-3</c:v>
                </c:pt>
                <c:pt idx="10">
                  <c:v>Pro-4</c:v>
                </c:pt>
                <c:pt idx="11">
                  <c:v>Cli-1</c:v>
                </c:pt>
                <c:pt idx="12">
                  <c:v>Cli-2</c:v>
                </c:pt>
                <c:pt idx="13">
                  <c:v>Ene-1</c:v>
                </c:pt>
                <c:pt idx="14">
                  <c:v>Ene-2</c:v>
                </c:pt>
                <c:pt idx="15">
                  <c:v>Wat-1</c:v>
                </c:pt>
                <c:pt idx="16">
                  <c:v>Wat-2</c:v>
                </c:pt>
                <c:pt idx="17">
                  <c:v>Mat-1</c:v>
                </c:pt>
                <c:pt idx="18">
                  <c:v>Mat-2</c:v>
                </c:pt>
                <c:pt idx="19">
                  <c:v>Dis-1</c:v>
                </c:pt>
                <c:pt idx="20">
                  <c:v>Dis-2</c:v>
                </c:pt>
                <c:pt idx="21">
                  <c:v>Dis-3</c:v>
                </c:pt>
                <c:pt idx="22">
                  <c:v>Dis-4</c:v>
                </c:pt>
                <c:pt idx="23">
                  <c:v>Dis-5</c:v>
                </c:pt>
                <c:pt idx="24">
                  <c:v>Lan-1</c:v>
                </c:pt>
                <c:pt idx="25">
                  <c:v>Lan-2</c:v>
                </c:pt>
                <c:pt idx="26">
                  <c:v>Lan-3</c:v>
                </c:pt>
                <c:pt idx="27">
                  <c:v>Lan-4</c:v>
                </c:pt>
                <c:pt idx="28">
                  <c:v>Was-1</c:v>
                </c:pt>
                <c:pt idx="29">
                  <c:v>Was-2</c:v>
                </c:pt>
                <c:pt idx="30">
                  <c:v>Was-3</c:v>
                </c:pt>
                <c:pt idx="31">
                  <c:v>Eco-1</c:v>
                </c:pt>
                <c:pt idx="32">
                  <c:v>Eco-2</c:v>
                </c:pt>
                <c:pt idx="33">
                  <c:v>Hea-1</c:v>
                </c:pt>
                <c:pt idx="34">
                  <c:v>Hea-2</c:v>
                </c:pt>
                <c:pt idx="35">
                  <c:v>Her-1</c:v>
                </c:pt>
                <c:pt idx="36">
                  <c:v>Her-2</c:v>
                </c:pt>
                <c:pt idx="37">
                  <c:v>Sta-1</c:v>
                </c:pt>
                <c:pt idx="38">
                  <c:v>Sta-2</c:v>
                </c:pt>
                <c:pt idx="39">
                  <c:v>Sta-3</c:v>
                </c:pt>
                <c:pt idx="40">
                  <c:v>Sta-4</c:v>
                </c:pt>
                <c:pt idx="41">
                  <c:v>Urb-1</c:v>
                </c:pt>
                <c:pt idx="42">
                  <c:v>Urb-2</c:v>
                </c:pt>
                <c:pt idx="43">
                  <c:v>Inn-1</c:v>
                </c:pt>
              </c:strCache>
            </c:strRef>
          </c:cat>
          <c:val>
            <c:numRef>
              <c:f>'Scorecard Calcs'!$E$4:$E$47</c:f>
              <c:numCache>
                <c:formatCode>0.00</c:formatCode>
                <c:ptCount val="44"/>
                <c:pt idx="0">
                  <c:v>0.83073727933541019</c:v>
                </c:pt>
                <c:pt idx="1">
                  <c:v>0.83073727933541019</c:v>
                </c:pt>
                <c:pt idx="2">
                  <c:v>0.83073727933541019</c:v>
                </c:pt>
                <c:pt idx="3">
                  <c:v>0.83073727933541019</c:v>
                </c:pt>
                <c:pt idx="4">
                  <c:v>0.83073727933541019</c:v>
                </c:pt>
                <c:pt idx="5">
                  <c:v>1.8691588785046727</c:v>
                </c:pt>
                <c:pt idx="6">
                  <c:v>2.6998961578400831</c:v>
                </c:pt>
                <c:pt idx="7">
                  <c:v>1.0384215991692627</c:v>
                </c:pt>
                <c:pt idx="8">
                  <c:v>1.0384215991692627</c:v>
                </c:pt>
                <c:pt idx="9">
                  <c:v>0</c:v>
                </c:pt>
                <c:pt idx="10">
                  <c:v>0</c:v>
                </c:pt>
                <c:pt idx="11">
                  <c:v>2.0768431983385254</c:v>
                </c:pt>
                <c:pt idx="12">
                  <c:v>2.0768431983385254</c:v>
                </c:pt>
                <c:pt idx="13">
                  <c:v>11.214953271028037</c:v>
                </c:pt>
                <c:pt idx="14">
                  <c:v>1.8691588785046727</c:v>
                </c:pt>
                <c:pt idx="15">
                  <c:v>5.6074766355140184</c:v>
                </c:pt>
                <c:pt idx="16">
                  <c:v>3.1152647975077881</c:v>
                </c:pt>
                <c:pt idx="17">
                  <c:v>7.4766355140186906</c:v>
                </c:pt>
                <c:pt idx="18">
                  <c:v>0</c:v>
                </c:pt>
                <c:pt idx="19">
                  <c:v>2.9595015576323989</c:v>
                </c:pt>
                <c:pt idx="20">
                  <c:v>3.9460020768431985</c:v>
                </c:pt>
                <c:pt idx="21">
                  <c:v>2.9595015576323989</c:v>
                </c:pt>
                <c:pt idx="22">
                  <c:v>3.9460020768431985</c:v>
                </c:pt>
                <c:pt idx="23">
                  <c:v>0.83073727933541019</c:v>
                </c:pt>
                <c:pt idx="24">
                  <c:v>2.0768431983385258</c:v>
                </c:pt>
                <c:pt idx="25">
                  <c:v>0.83073727933541019</c:v>
                </c:pt>
                <c:pt idx="26">
                  <c:v>0</c:v>
                </c:pt>
                <c:pt idx="27">
                  <c:v>1.8691588785046731</c:v>
                </c:pt>
                <c:pt idx="28">
                  <c:v>2.4922118380062304</c:v>
                </c:pt>
                <c:pt idx="29">
                  <c:v>0</c:v>
                </c:pt>
                <c:pt idx="30">
                  <c:v>1.2461059190031152</c:v>
                </c:pt>
                <c:pt idx="31">
                  <c:v>9.3457943925233646</c:v>
                </c:pt>
                <c:pt idx="32">
                  <c:v>3.7383177570093453</c:v>
                </c:pt>
                <c:pt idx="33">
                  <c:v>2.0768431983385254</c:v>
                </c:pt>
                <c:pt idx="34">
                  <c:v>2.0768431983385254</c:v>
                </c:pt>
                <c:pt idx="35">
                  <c:v>4.1536863966770508</c:v>
                </c:pt>
                <c:pt idx="36">
                  <c:v>0</c:v>
                </c:pt>
                <c:pt idx="37">
                  <c:v>1.557632398753894</c:v>
                </c:pt>
                <c:pt idx="38">
                  <c:v>1.557632398753894</c:v>
                </c:pt>
                <c:pt idx="39">
                  <c:v>1.557632398753894</c:v>
                </c:pt>
                <c:pt idx="40">
                  <c:v>1.557632398753894</c:v>
                </c:pt>
                <c:pt idx="41">
                  <c:v>4.9844236760124607</c:v>
                </c:pt>
                <c:pt idx="42">
                  <c:v>0</c:v>
                </c:pt>
                <c:pt idx="43">
                  <c:v>10</c:v>
                </c:pt>
              </c:numCache>
            </c:numRef>
          </c:val>
          <c:extLst>
            <c:ext xmlns:c16="http://schemas.microsoft.com/office/drawing/2014/chart" uri="{C3380CC4-5D6E-409C-BE32-E72D297353CC}">
              <c16:uniqueId val="{00000000-718C-4746-8D26-6BB034AB5687}"/>
            </c:ext>
          </c:extLst>
        </c:ser>
        <c:ser>
          <c:idx val="0"/>
          <c:order val="1"/>
          <c:tx>
            <c:strRef>
              <c:f>'Scorecard Calcs'!$H$2</c:f>
              <c:strCache>
                <c:ptCount val="1"/>
                <c:pt idx="0">
                  <c:v>Target</c:v>
                </c:pt>
              </c:strCache>
            </c:strRef>
          </c:tx>
          <c:spPr>
            <a:solidFill>
              <a:srgbClr val="00A8CB"/>
            </a:solidFill>
            <a:ln>
              <a:noFill/>
            </a:ln>
            <a:effectLst/>
          </c:spPr>
          <c:invertIfNegative val="0"/>
          <c:cat>
            <c:strRef>
              <c:f>'Scorecard Calcs'!$B$4:$B$47</c:f>
              <c:strCache>
                <c:ptCount val="44"/>
                <c:pt idx="0">
                  <c:v>Man-1</c:v>
                </c:pt>
                <c:pt idx="1">
                  <c:v>Man-2</c:v>
                </c:pt>
                <c:pt idx="2">
                  <c:v>Man-3</c:v>
                </c:pt>
                <c:pt idx="3">
                  <c:v>Man-4</c:v>
                </c:pt>
                <c:pt idx="4">
                  <c:v>Man-5</c:v>
                </c:pt>
                <c:pt idx="5">
                  <c:v>Man-6</c:v>
                </c:pt>
                <c:pt idx="6">
                  <c:v>Man-7</c:v>
                </c:pt>
                <c:pt idx="7">
                  <c:v>Pro-1</c:v>
                </c:pt>
                <c:pt idx="8">
                  <c:v>Pro-2</c:v>
                </c:pt>
                <c:pt idx="9">
                  <c:v>Pro-3</c:v>
                </c:pt>
                <c:pt idx="10">
                  <c:v>Pro-4</c:v>
                </c:pt>
                <c:pt idx="11">
                  <c:v>Cli-1</c:v>
                </c:pt>
                <c:pt idx="12">
                  <c:v>Cli-2</c:v>
                </c:pt>
                <c:pt idx="13">
                  <c:v>Ene-1</c:v>
                </c:pt>
                <c:pt idx="14">
                  <c:v>Ene-2</c:v>
                </c:pt>
                <c:pt idx="15">
                  <c:v>Wat-1</c:v>
                </c:pt>
                <c:pt idx="16">
                  <c:v>Wat-2</c:v>
                </c:pt>
                <c:pt idx="17">
                  <c:v>Mat-1</c:v>
                </c:pt>
                <c:pt idx="18">
                  <c:v>Mat-2</c:v>
                </c:pt>
                <c:pt idx="19">
                  <c:v>Dis-1</c:v>
                </c:pt>
                <c:pt idx="20">
                  <c:v>Dis-2</c:v>
                </c:pt>
                <c:pt idx="21">
                  <c:v>Dis-3</c:v>
                </c:pt>
                <c:pt idx="22">
                  <c:v>Dis-4</c:v>
                </c:pt>
                <c:pt idx="23">
                  <c:v>Dis-5</c:v>
                </c:pt>
                <c:pt idx="24">
                  <c:v>Lan-1</c:v>
                </c:pt>
                <c:pt idx="25">
                  <c:v>Lan-2</c:v>
                </c:pt>
                <c:pt idx="26">
                  <c:v>Lan-3</c:v>
                </c:pt>
                <c:pt idx="27">
                  <c:v>Lan-4</c:v>
                </c:pt>
                <c:pt idx="28">
                  <c:v>Was-1</c:v>
                </c:pt>
                <c:pt idx="29">
                  <c:v>Was-2</c:v>
                </c:pt>
                <c:pt idx="30">
                  <c:v>Was-3</c:v>
                </c:pt>
                <c:pt idx="31">
                  <c:v>Eco-1</c:v>
                </c:pt>
                <c:pt idx="32">
                  <c:v>Eco-2</c:v>
                </c:pt>
                <c:pt idx="33">
                  <c:v>Hea-1</c:v>
                </c:pt>
                <c:pt idx="34">
                  <c:v>Hea-2</c:v>
                </c:pt>
                <c:pt idx="35">
                  <c:v>Her-1</c:v>
                </c:pt>
                <c:pt idx="36">
                  <c:v>Her-2</c:v>
                </c:pt>
                <c:pt idx="37">
                  <c:v>Sta-1</c:v>
                </c:pt>
                <c:pt idx="38">
                  <c:v>Sta-2</c:v>
                </c:pt>
                <c:pt idx="39">
                  <c:v>Sta-3</c:v>
                </c:pt>
                <c:pt idx="40">
                  <c:v>Sta-4</c:v>
                </c:pt>
                <c:pt idx="41">
                  <c:v>Urb-1</c:v>
                </c:pt>
                <c:pt idx="42">
                  <c:v>Urb-2</c:v>
                </c:pt>
                <c:pt idx="43">
                  <c:v>Inn-1</c:v>
                </c:pt>
              </c:strCache>
            </c:strRef>
          </c:cat>
          <c:val>
            <c:numRef>
              <c:f>'Scorecard Calcs'!$I$4:$I$47</c:f>
              <c:numCache>
                <c:formatCode>0.00</c:formatCode>
                <c:ptCount val="44"/>
                <c:pt idx="0">
                  <c:v>0.5538248528902735</c:v>
                </c:pt>
                <c:pt idx="1">
                  <c:v>0.83073727933541019</c:v>
                </c:pt>
                <c:pt idx="2">
                  <c:v>0.4153686396677051</c:v>
                </c:pt>
                <c:pt idx="3">
                  <c:v>0.83073727933541019</c:v>
                </c:pt>
                <c:pt idx="4">
                  <c:v>0.5538248528902735</c:v>
                </c:pt>
                <c:pt idx="5">
                  <c:v>1.8691588785046727</c:v>
                </c:pt>
                <c:pt idx="6">
                  <c:v>0.8999653859466944</c:v>
                </c:pt>
                <c:pt idx="7">
                  <c:v>0.69228106611284179</c:v>
                </c:pt>
                <c:pt idx="8">
                  <c:v>0.69228106611284179</c:v>
                </c:pt>
                <c:pt idx="9">
                  <c:v>0</c:v>
                </c:pt>
                <c:pt idx="10">
                  <c:v>0</c:v>
                </c:pt>
                <c:pt idx="11">
                  <c:v>1.3845621322256836</c:v>
                </c:pt>
                <c:pt idx="12">
                  <c:v>0.69228106611284179</c:v>
                </c:pt>
                <c:pt idx="13">
                  <c:v>7.4766355140186915</c:v>
                </c:pt>
                <c:pt idx="14">
                  <c:v>0.62305295950155759</c:v>
                </c:pt>
                <c:pt idx="15">
                  <c:v>1.8691588785046729</c:v>
                </c:pt>
                <c:pt idx="16">
                  <c:v>2.0768431983385254</c:v>
                </c:pt>
                <c:pt idx="17">
                  <c:v>2.4922118380062304</c:v>
                </c:pt>
                <c:pt idx="18">
                  <c:v>0</c:v>
                </c:pt>
                <c:pt idx="19">
                  <c:v>1.9730010384215992</c:v>
                </c:pt>
                <c:pt idx="20">
                  <c:v>2.630668051228799</c:v>
                </c:pt>
                <c:pt idx="21">
                  <c:v>1.9730010384215992</c:v>
                </c:pt>
                <c:pt idx="22">
                  <c:v>2.630668051228799</c:v>
                </c:pt>
                <c:pt idx="23">
                  <c:v>0.83073727933541019</c:v>
                </c:pt>
                <c:pt idx="24">
                  <c:v>1.3845621322256838</c:v>
                </c:pt>
                <c:pt idx="25">
                  <c:v>0.5538248528902735</c:v>
                </c:pt>
                <c:pt idx="26">
                  <c:v>0</c:v>
                </c:pt>
                <c:pt idx="27">
                  <c:v>0</c:v>
                </c:pt>
                <c:pt idx="28">
                  <c:v>2.4922118380062304</c:v>
                </c:pt>
                <c:pt idx="29">
                  <c:v>0</c:v>
                </c:pt>
                <c:pt idx="30">
                  <c:v>0</c:v>
                </c:pt>
                <c:pt idx="31">
                  <c:v>3.1152647975077881</c:v>
                </c:pt>
                <c:pt idx="32">
                  <c:v>2.4922118380062304</c:v>
                </c:pt>
                <c:pt idx="33">
                  <c:v>1.3845621322256836</c:v>
                </c:pt>
                <c:pt idx="34">
                  <c:v>2.0768431983385254</c:v>
                </c:pt>
                <c:pt idx="35">
                  <c:v>2.7691242644513672</c:v>
                </c:pt>
                <c:pt idx="36">
                  <c:v>0</c:v>
                </c:pt>
                <c:pt idx="37">
                  <c:v>1.0384215991692627</c:v>
                </c:pt>
                <c:pt idx="38">
                  <c:v>0.51921079958463134</c:v>
                </c:pt>
                <c:pt idx="39">
                  <c:v>0</c:v>
                </c:pt>
                <c:pt idx="40">
                  <c:v>0</c:v>
                </c:pt>
                <c:pt idx="41">
                  <c:v>4.9844236760124607</c:v>
                </c:pt>
                <c:pt idx="42">
                  <c:v>0</c:v>
                </c:pt>
                <c:pt idx="43">
                  <c:v>1</c:v>
                </c:pt>
              </c:numCache>
            </c:numRef>
          </c:val>
          <c:extLst>
            <c:ext xmlns:c16="http://schemas.microsoft.com/office/drawing/2014/chart" uri="{C3380CC4-5D6E-409C-BE32-E72D297353CC}">
              <c16:uniqueId val="{00000001-718C-4746-8D26-6BB034AB5687}"/>
            </c:ext>
          </c:extLst>
        </c:ser>
        <c:ser>
          <c:idx val="1"/>
          <c:order val="2"/>
          <c:tx>
            <c:strRef>
              <c:f>'Scorecard Calcs'!$L$2</c:f>
              <c:strCache>
                <c:ptCount val="1"/>
                <c:pt idx="0">
                  <c:v>Assessed R1</c:v>
                </c:pt>
              </c:strCache>
            </c:strRef>
          </c:tx>
          <c:spPr>
            <a:solidFill>
              <a:srgbClr val="46DFFF"/>
            </a:solidFill>
            <a:ln>
              <a:noFill/>
            </a:ln>
            <a:effectLst/>
          </c:spPr>
          <c:invertIfNegative val="0"/>
          <c:cat>
            <c:strRef>
              <c:f>'Scorecard Calcs'!$B$4:$B$47</c:f>
              <c:strCache>
                <c:ptCount val="44"/>
                <c:pt idx="0">
                  <c:v>Man-1</c:v>
                </c:pt>
                <c:pt idx="1">
                  <c:v>Man-2</c:v>
                </c:pt>
                <c:pt idx="2">
                  <c:v>Man-3</c:v>
                </c:pt>
                <c:pt idx="3">
                  <c:v>Man-4</c:v>
                </c:pt>
                <c:pt idx="4">
                  <c:v>Man-5</c:v>
                </c:pt>
                <c:pt idx="5">
                  <c:v>Man-6</c:v>
                </c:pt>
                <c:pt idx="6">
                  <c:v>Man-7</c:v>
                </c:pt>
                <c:pt idx="7">
                  <c:v>Pro-1</c:v>
                </c:pt>
                <c:pt idx="8">
                  <c:v>Pro-2</c:v>
                </c:pt>
                <c:pt idx="9">
                  <c:v>Pro-3</c:v>
                </c:pt>
                <c:pt idx="10">
                  <c:v>Pro-4</c:v>
                </c:pt>
                <c:pt idx="11">
                  <c:v>Cli-1</c:v>
                </c:pt>
                <c:pt idx="12">
                  <c:v>Cli-2</c:v>
                </c:pt>
                <c:pt idx="13">
                  <c:v>Ene-1</c:v>
                </c:pt>
                <c:pt idx="14">
                  <c:v>Ene-2</c:v>
                </c:pt>
                <c:pt idx="15">
                  <c:v>Wat-1</c:v>
                </c:pt>
                <c:pt idx="16">
                  <c:v>Wat-2</c:v>
                </c:pt>
                <c:pt idx="17">
                  <c:v>Mat-1</c:v>
                </c:pt>
                <c:pt idx="18">
                  <c:v>Mat-2</c:v>
                </c:pt>
                <c:pt idx="19">
                  <c:v>Dis-1</c:v>
                </c:pt>
                <c:pt idx="20">
                  <c:v>Dis-2</c:v>
                </c:pt>
                <c:pt idx="21">
                  <c:v>Dis-3</c:v>
                </c:pt>
                <c:pt idx="22">
                  <c:v>Dis-4</c:v>
                </c:pt>
                <c:pt idx="23">
                  <c:v>Dis-5</c:v>
                </c:pt>
                <c:pt idx="24">
                  <c:v>Lan-1</c:v>
                </c:pt>
                <c:pt idx="25">
                  <c:v>Lan-2</c:v>
                </c:pt>
                <c:pt idx="26">
                  <c:v>Lan-3</c:v>
                </c:pt>
                <c:pt idx="27">
                  <c:v>Lan-4</c:v>
                </c:pt>
                <c:pt idx="28">
                  <c:v>Was-1</c:v>
                </c:pt>
                <c:pt idx="29">
                  <c:v>Was-2</c:v>
                </c:pt>
                <c:pt idx="30">
                  <c:v>Was-3</c:v>
                </c:pt>
                <c:pt idx="31">
                  <c:v>Eco-1</c:v>
                </c:pt>
                <c:pt idx="32">
                  <c:v>Eco-2</c:v>
                </c:pt>
                <c:pt idx="33">
                  <c:v>Hea-1</c:v>
                </c:pt>
                <c:pt idx="34">
                  <c:v>Hea-2</c:v>
                </c:pt>
                <c:pt idx="35">
                  <c:v>Her-1</c:v>
                </c:pt>
                <c:pt idx="36">
                  <c:v>Her-2</c:v>
                </c:pt>
                <c:pt idx="37">
                  <c:v>Sta-1</c:v>
                </c:pt>
                <c:pt idx="38">
                  <c:v>Sta-2</c:v>
                </c:pt>
                <c:pt idx="39">
                  <c:v>Sta-3</c:v>
                </c:pt>
                <c:pt idx="40">
                  <c:v>Sta-4</c:v>
                </c:pt>
                <c:pt idx="41">
                  <c:v>Urb-1</c:v>
                </c:pt>
                <c:pt idx="42">
                  <c:v>Urb-2</c:v>
                </c:pt>
                <c:pt idx="43">
                  <c:v>Inn-1</c:v>
                </c:pt>
              </c:strCache>
            </c:strRef>
          </c:cat>
          <c:val>
            <c:numRef>
              <c:f>'Scorecard Calcs'!$M$4:$M$47</c:f>
              <c:numCache>
                <c:formatCode>0.00</c:formatCode>
                <c:ptCount val="44"/>
                <c:pt idx="0">
                  <c:v>0</c:v>
                </c:pt>
                <c:pt idx="1">
                  <c:v>0.83073727933541019</c:v>
                </c:pt>
                <c:pt idx="2">
                  <c:v>0</c:v>
                </c:pt>
                <c:pt idx="3">
                  <c:v>0</c:v>
                </c:pt>
                <c:pt idx="4">
                  <c:v>0</c:v>
                </c:pt>
                <c:pt idx="5">
                  <c:v>0.62305295950155759</c:v>
                </c:pt>
                <c:pt idx="6">
                  <c:v>0.8999653859466944</c:v>
                </c:pt>
                <c:pt idx="7">
                  <c:v>0.3461405330564209</c:v>
                </c:pt>
                <c:pt idx="8">
                  <c:v>0</c:v>
                </c:pt>
                <c:pt idx="9">
                  <c:v>0</c:v>
                </c:pt>
                <c:pt idx="10">
                  <c:v>0</c:v>
                </c:pt>
                <c:pt idx="11">
                  <c:v>0</c:v>
                </c:pt>
                <c:pt idx="12">
                  <c:v>0</c:v>
                </c:pt>
                <c:pt idx="13">
                  <c:v>0</c:v>
                </c:pt>
                <c:pt idx="14">
                  <c:v>0</c:v>
                </c:pt>
                <c:pt idx="15">
                  <c:v>0</c:v>
                </c:pt>
                <c:pt idx="16">
                  <c:v>2.0768431983385254</c:v>
                </c:pt>
                <c:pt idx="17">
                  <c:v>0</c:v>
                </c:pt>
                <c:pt idx="18">
                  <c:v>0</c:v>
                </c:pt>
                <c:pt idx="19">
                  <c:v>0.98650051921079962</c:v>
                </c:pt>
                <c:pt idx="20">
                  <c:v>3.9460020768431985</c:v>
                </c:pt>
                <c:pt idx="21">
                  <c:v>0</c:v>
                </c:pt>
                <c:pt idx="22">
                  <c:v>0</c:v>
                </c:pt>
                <c:pt idx="23">
                  <c:v>0</c:v>
                </c:pt>
                <c:pt idx="24">
                  <c:v>0.6922810661128419</c:v>
                </c:pt>
                <c:pt idx="25">
                  <c:v>0.27691242644513675</c:v>
                </c:pt>
                <c:pt idx="26">
                  <c:v>0</c:v>
                </c:pt>
                <c:pt idx="27">
                  <c:v>0</c:v>
                </c:pt>
                <c:pt idx="28">
                  <c:v>1.2461059190031152</c:v>
                </c:pt>
                <c:pt idx="29">
                  <c:v>0</c:v>
                </c:pt>
                <c:pt idx="30">
                  <c:v>0</c:v>
                </c:pt>
                <c:pt idx="31">
                  <c:v>0</c:v>
                </c:pt>
                <c:pt idx="32">
                  <c:v>0</c:v>
                </c:pt>
                <c:pt idx="33">
                  <c:v>1.3845621322256836</c:v>
                </c:pt>
                <c:pt idx="34">
                  <c:v>1.0384215991692627</c:v>
                </c:pt>
                <c:pt idx="35">
                  <c:v>0</c:v>
                </c:pt>
                <c:pt idx="36">
                  <c:v>0</c:v>
                </c:pt>
                <c:pt idx="37">
                  <c:v>0.51921079958463134</c:v>
                </c:pt>
                <c:pt idx="38">
                  <c:v>0.51921079958463134</c:v>
                </c:pt>
                <c:pt idx="39">
                  <c:v>0</c:v>
                </c:pt>
                <c:pt idx="40">
                  <c:v>0</c:v>
                </c:pt>
                <c:pt idx="41">
                  <c:v>0</c:v>
                </c:pt>
                <c:pt idx="42">
                  <c:v>0</c:v>
                </c:pt>
                <c:pt idx="43">
                  <c:v>0</c:v>
                </c:pt>
              </c:numCache>
            </c:numRef>
          </c:val>
          <c:extLst>
            <c:ext xmlns:c16="http://schemas.microsoft.com/office/drawing/2014/chart" uri="{C3380CC4-5D6E-409C-BE32-E72D297353CC}">
              <c16:uniqueId val="{00000002-718C-4746-8D26-6BB034AB5687}"/>
            </c:ext>
          </c:extLst>
        </c:ser>
        <c:ser>
          <c:idx val="2"/>
          <c:order val="3"/>
          <c:tx>
            <c:strRef>
              <c:f>'Scorecard Calcs'!$P$2</c:f>
              <c:strCache>
                <c:ptCount val="1"/>
                <c:pt idx="0">
                  <c:v>Assessed R2</c:v>
                </c:pt>
              </c:strCache>
            </c:strRef>
          </c:tx>
          <c:spPr>
            <a:solidFill>
              <a:srgbClr val="99D8E8"/>
            </a:solidFill>
            <a:ln>
              <a:noFill/>
            </a:ln>
            <a:effectLst/>
          </c:spPr>
          <c:invertIfNegative val="0"/>
          <c:cat>
            <c:strRef>
              <c:f>'Scorecard Calcs'!$B$4:$B$47</c:f>
              <c:strCache>
                <c:ptCount val="44"/>
                <c:pt idx="0">
                  <c:v>Man-1</c:v>
                </c:pt>
                <c:pt idx="1">
                  <c:v>Man-2</c:v>
                </c:pt>
                <c:pt idx="2">
                  <c:v>Man-3</c:v>
                </c:pt>
                <c:pt idx="3">
                  <c:v>Man-4</c:v>
                </c:pt>
                <c:pt idx="4">
                  <c:v>Man-5</c:v>
                </c:pt>
                <c:pt idx="5">
                  <c:v>Man-6</c:v>
                </c:pt>
                <c:pt idx="6">
                  <c:v>Man-7</c:v>
                </c:pt>
                <c:pt idx="7">
                  <c:v>Pro-1</c:v>
                </c:pt>
                <c:pt idx="8">
                  <c:v>Pro-2</c:v>
                </c:pt>
                <c:pt idx="9">
                  <c:v>Pro-3</c:v>
                </c:pt>
                <c:pt idx="10">
                  <c:v>Pro-4</c:v>
                </c:pt>
                <c:pt idx="11">
                  <c:v>Cli-1</c:v>
                </c:pt>
                <c:pt idx="12">
                  <c:v>Cli-2</c:v>
                </c:pt>
                <c:pt idx="13">
                  <c:v>Ene-1</c:v>
                </c:pt>
                <c:pt idx="14">
                  <c:v>Ene-2</c:v>
                </c:pt>
                <c:pt idx="15">
                  <c:v>Wat-1</c:v>
                </c:pt>
                <c:pt idx="16">
                  <c:v>Wat-2</c:v>
                </c:pt>
                <c:pt idx="17">
                  <c:v>Mat-1</c:v>
                </c:pt>
                <c:pt idx="18">
                  <c:v>Mat-2</c:v>
                </c:pt>
                <c:pt idx="19">
                  <c:v>Dis-1</c:v>
                </c:pt>
                <c:pt idx="20">
                  <c:v>Dis-2</c:v>
                </c:pt>
                <c:pt idx="21">
                  <c:v>Dis-3</c:v>
                </c:pt>
                <c:pt idx="22">
                  <c:v>Dis-4</c:v>
                </c:pt>
                <c:pt idx="23">
                  <c:v>Dis-5</c:v>
                </c:pt>
                <c:pt idx="24">
                  <c:v>Lan-1</c:v>
                </c:pt>
                <c:pt idx="25">
                  <c:v>Lan-2</c:v>
                </c:pt>
                <c:pt idx="26">
                  <c:v>Lan-3</c:v>
                </c:pt>
                <c:pt idx="27">
                  <c:v>Lan-4</c:v>
                </c:pt>
                <c:pt idx="28">
                  <c:v>Was-1</c:v>
                </c:pt>
                <c:pt idx="29">
                  <c:v>Was-2</c:v>
                </c:pt>
                <c:pt idx="30">
                  <c:v>Was-3</c:v>
                </c:pt>
                <c:pt idx="31">
                  <c:v>Eco-1</c:v>
                </c:pt>
                <c:pt idx="32">
                  <c:v>Eco-2</c:v>
                </c:pt>
                <c:pt idx="33">
                  <c:v>Hea-1</c:v>
                </c:pt>
                <c:pt idx="34">
                  <c:v>Hea-2</c:v>
                </c:pt>
                <c:pt idx="35">
                  <c:v>Her-1</c:v>
                </c:pt>
                <c:pt idx="36">
                  <c:v>Her-2</c:v>
                </c:pt>
                <c:pt idx="37">
                  <c:v>Sta-1</c:v>
                </c:pt>
                <c:pt idx="38">
                  <c:v>Sta-2</c:v>
                </c:pt>
                <c:pt idx="39">
                  <c:v>Sta-3</c:v>
                </c:pt>
                <c:pt idx="40">
                  <c:v>Sta-4</c:v>
                </c:pt>
                <c:pt idx="41">
                  <c:v>Urb-1</c:v>
                </c:pt>
                <c:pt idx="42">
                  <c:v>Urb-2</c:v>
                </c:pt>
                <c:pt idx="43">
                  <c:v>Inn-1</c:v>
                </c:pt>
              </c:strCache>
            </c:strRef>
          </c:cat>
          <c:val>
            <c:numRef>
              <c:f>'Scorecard Calcs'!$Q$4:$Q$47</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extLst>
            <c:ext xmlns:c16="http://schemas.microsoft.com/office/drawing/2014/chart" uri="{C3380CC4-5D6E-409C-BE32-E72D297353CC}">
              <c16:uniqueId val="{00000003-718C-4746-8D26-6BB034AB5687}"/>
            </c:ext>
          </c:extLst>
        </c:ser>
        <c:ser>
          <c:idx val="3"/>
          <c:order val="4"/>
          <c:tx>
            <c:strRef>
              <c:f>'Scorecard Calcs'!$T$2</c:f>
              <c:strCache>
                <c:ptCount val="1"/>
                <c:pt idx="0">
                  <c:v>Verified R2</c:v>
                </c:pt>
              </c:strCache>
            </c:strRef>
          </c:tx>
          <c:spPr>
            <a:solidFill>
              <a:schemeClr val="accent5">
                <a:lumMod val="40000"/>
                <a:lumOff val="60000"/>
              </a:schemeClr>
            </a:solidFill>
            <a:ln>
              <a:noFill/>
            </a:ln>
            <a:effectLst/>
          </c:spPr>
          <c:invertIfNegative val="0"/>
          <c:cat>
            <c:strRef>
              <c:f>'Scorecard Calcs'!$B$4:$B$47</c:f>
              <c:strCache>
                <c:ptCount val="44"/>
                <c:pt idx="0">
                  <c:v>Man-1</c:v>
                </c:pt>
                <c:pt idx="1">
                  <c:v>Man-2</c:v>
                </c:pt>
                <c:pt idx="2">
                  <c:v>Man-3</c:v>
                </c:pt>
                <c:pt idx="3">
                  <c:v>Man-4</c:v>
                </c:pt>
                <c:pt idx="4">
                  <c:v>Man-5</c:v>
                </c:pt>
                <c:pt idx="5">
                  <c:v>Man-6</c:v>
                </c:pt>
                <c:pt idx="6">
                  <c:v>Man-7</c:v>
                </c:pt>
                <c:pt idx="7">
                  <c:v>Pro-1</c:v>
                </c:pt>
                <c:pt idx="8">
                  <c:v>Pro-2</c:v>
                </c:pt>
                <c:pt idx="9">
                  <c:v>Pro-3</c:v>
                </c:pt>
                <c:pt idx="10">
                  <c:v>Pro-4</c:v>
                </c:pt>
                <c:pt idx="11">
                  <c:v>Cli-1</c:v>
                </c:pt>
                <c:pt idx="12">
                  <c:v>Cli-2</c:v>
                </c:pt>
                <c:pt idx="13">
                  <c:v>Ene-1</c:v>
                </c:pt>
                <c:pt idx="14">
                  <c:v>Ene-2</c:v>
                </c:pt>
                <c:pt idx="15">
                  <c:v>Wat-1</c:v>
                </c:pt>
                <c:pt idx="16">
                  <c:v>Wat-2</c:v>
                </c:pt>
                <c:pt idx="17">
                  <c:v>Mat-1</c:v>
                </c:pt>
                <c:pt idx="18">
                  <c:v>Mat-2</c:v>
                </c:pt>
                <c:pt idx="19">
                  <c:v>Dis-1</c:v>
                </c:pt>
                <c:pt idx="20">
                  <c:v>Dis-2</c:v>
                </c:pt>
                <c:pt idx="21">
                  <c:v>Dis-3</c:v>
                </c:pt>
                <c:pt idx="22">
                  <c:v>Dis-4</c:v>
                </c:pt>
                <c:pt idx="23">
                  <c:v>Dis-5</c:v>
                </c:pt>
                <c:pt idx="24">
                  <c:v>Lan-1</c:v>
                </c:pt>
                <c:pt idx="25">
                  <c:v>Lan-2</c:v>
                </c:pt>
                <c:pt idx="26">
                  <c:v>Lan-3</c:v>
                </c:pt>
                <c:pt idx="27">
                  <c:v>Lan-4</c:v>
                </c:pt>
                <c:pt idx="28">
                  <c:v>Was-1</c:v>
                </c:pt>
                <c:pt idx="29">
                  <c:v>Was-2</c:v>
                </c:pt>
                <c:pt idx="30">
                  <c:v>Was-3</c:v>
                </c:pt>
                <c:pt idx="31">
                  <c:v>Eco-1</c:v>
                </c:pt>
                <c:pt idx="32">
                  <c:v>Eco-2</c:v>
                </c:pt>
                <c:pt idx="33">
                  <c:v>Hea-1</c:v>
                </c:pt>
                <c:pt idx="34">
                  <c:v>Hea-2</c:v>
                </c:pt>
                <c:pt idx="35">
                  <c:v>Her-1</c:v>
                </c:pt>
                <c:pt idx="36">
                  <c:v>Her-2</c:v>
                </c:pt>
                <c:pt idx="37">
                  <c:v>Sta-1</c:v>
                </c:pt>
                <c:pt idx="38">
                  <c:v>Sta-2</c:v>
                </c:pt>
                <c:pt idx="39">
                  <c:v>Sta-3</c:v>
                </c:pt>
                <c:pt idx="40">
                  <c:v>Sta-4</c:v>
                </c:pt>
                <c:pt idx="41">
                  <c:v>Urb-1</c:v>
                </c:pt>
                <c:pt idx="42">
                  <c:v>Urb-2</c:v>
                </c:pt>
                <c:pt idx="43">
                  <c:v>Inn-1</c:v>
                </c:pt>
              </c:strCache>
            </c:strRef>
          </c:cat>
          <c:val>
            <c:numRef>
              <c:f>'Scorecard Calcs'!$U$4:$U$47</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extLst>
            <c:ext xmlns:c16="http://schemas.microsoft.com/office/drawing/2014/chart" uri="{C3380CC4-5D6E-409C-BE32-E72D297353CC}">
              <c16:uniqueId val="{00000004-718C-4746-8D26-6BB034AB5687}"/>
            </c:ext>
          </c:extLst>
        </c:ser>
        <c:dLbls>
          <c:showLegendKey val="0"/>
          <c:showVal val="0"/>
          <c:showCatName val="0"/>
          <c:showSerName val="0"/>
          <c:showPercent val="0"/>
          <c:showBubbleSize val="0"/>
        </c:dLbls>
        <c:gapWidth val="219"/>
        <c:overlap val="-27"/>
        <c:axId val="319014000"/>
        <c:axId val="319014392"/>
      </c:barChart>
      <c:catAx>
        <c:axId val="319014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9014392"/>
        <c:crosses val="autoZero"/>
        <c:auto val="1"/>
        <c:lblAlgn val="ctr"/>
        <c:lblOffset val="100"/>
        <c:noMultiLvlLbl val="0"/>
      </c:catAx>
      <c:valAx>
        <c:axId val="3190143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Points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901400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1">
                <a:solidFill>
                  <a:sysClr val="windowText" lastClr="000000"/>
                </a:solidFill>
                <a:latin typeface="Arial" panose="020B0604020202020204" pitchFamily="34" charset="0"/>
                <a:cs typeface="Arial" panose="020B0604020202020204" pitchFamily="34" charset="0"/>
              </a:rPr>
              <a:t>Feasibility Summary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Feasibility!$AQ$3</c:f>
              <c:strCache>
                <c:ptCount val="1"/>
                <c:pt idx="0">
                  <c:v>Predicted points</c:v>
                </c:pt>
              </c:strCache>
            </c:strRef>
          </c:tx>
          <c:spPr>
            <a:solidFill>
              <a:schemeClr val="bg1">
                <a:lumMod val="65000"/>
              </a:schemeClr>
            </a:solidFill>
            <a:ln>
              <a:solidFill>
                <a:schemeClr val="bg1">
                  <a:lumMod val="50000"/>
                </a:schemeClr>
              </a:solidFill>
            </a:ln>
            <a:effectLst/>
          </c:spPr>
          <c:invertIfNegative val="0"/>
          <c:dLbls>
            <c:dLbl>
              <c:idx val="1"/>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203-4A92-BAED-2690FB45FA1D}"/>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Feasibility!$AP$4:$AP$6</c:f>
              <c:strCache>
                <c:ptCount val="3"/>
                <c:pt idx="0">
                  <c:v>Predicted unachieved</c:v>
                </c:pt>
                <c:pt idx="1">
                  <c:v>Predicted score</c:v>
                </c:pt>
                <c:pt idx="2">
                  <c:v>Feasibility</c:v>
                </c:pt>
              </c:strCache>
            </c:strRef>
          </c:cat>
          <c:val>
            <c:numRef>
              <c:f>Feasibility!$AQ$4:$AQ$6</c:f>
              <c:numCache>
                <c:formatCode>0</c:formatCode>
                <c:ptCount val="3"/>
                <c:pt idx="0">
                  <c:v>#N/A</c:v>
                </c:pt>
                <c:pt idx="1">
                  <c:v>#N/A</c:v>
                </c:pt>
                <c:pt idx="2">
                  <c:v>0</c:v>
                </c:pt>
              </c:numCache>
            </c:numRef>
          </c:val>
          <c:extLst>
            <c:ext xmlns:c16="http://schemas.microsoft.com/office/drawing/2014/chart" uri="{C3380CC4-5D6E-409C-BE32-E72D297353CC}">
              <c16:uniqueId val="{00000001-2203-4A92-BAED-2690FB45FA1D}"/>
            </c:ext>
          </c:extLst>
        </c:ser>
        <c:ser>
          <c:idx val="1"/>
          <c:order val="1"/>
          <c:tx>
            <c:strRef>
              <c:f>Feasibility!$AR$3</c:f>
              <c:strCache>
                <c:ptCount val="1"/>
                <c:pt idx="0">
                  <c:v>Business as usual</c:v>
                </c:pt>
              </c:strCache>
            </c:strRef>
          </c:tx>
          <c:spPr>
            <a:solidFill>
              <a:schemeClr val="accent5">
                <a:lumMod val="60000"/>
                <a:lumOff val="40000"/>
              </a:schemeClr>
            </a:solidFill>
            <a:ln>
              <a:solidFill>
                <a:schemeClr val="bg1">
                  <a:lumMod val="50000"/>
                </a:schemeClr>
              </a:solidFill>
            </a:ln>
            <a:effectLst/>
          </c:spPr>
          <c:invertIfNegative val="0"/>
          <c:cat>
            <c:strRef>
              <c:f>Feasibility!$AP$4:$AP$6</c:f>
              <c:strCache>
                <c:ptCount val="3"/>
                <c:pt idx="0">
                  <c:v>Predicted unachieved</c:v>
                </c:pt>
                <c:pt idx="1">
                  <c:v>Predicted score</c:v>
                </c:pt>
                <c:pt idx="2">
                  <c:v>Feasibility</c:v>
                </c:pt>
              </c:strCache>
            </c:strRef>
          </c:cat>
          <c:val>
            <c:numRef>
              <c:f>Feasibility!$AR$4:$AR$6</c:f>
              <c:numCache>
                <c:formatCode>0</c:formatCode>
                <c:ptCount val="3"/>
                <c:pt idx="0">
                  <c:v>0</c:v>
                </c:pt>
                <c:pt idx="1">
                  <c:v>0</c:v>
                </c:pt>
                <c:pt idx="2">
                  <c:v>#N/A</c:v>
                </c:pt>
              </c:numCache>
            </c:numRef>
          </c:val>
          <c:extLst>
            <c:ext xmlns:c16="http://schemas.microsoft.com/office/drawing/2014/chart" uri="{C3380CC4-5D6E-409C-BE32-E72D297353CC}">
              <c16:uniqueId val="{00000002-2203-4A92-BAED-2690FB45FA1D}"/>
            </c:ext>
          </c:extLst>
        </c:ser>
        <c:ser>
          <c:idx val="2"/>
          <c:order val="2"/>
          <c:tx>
            <c:strRef>
              <c:f>Feasibility!$AS$3</c:f>
              <c:strCache>
                <c:ptCount val="1"/>
                <c:pt idx="0">
                  <c:v>Achievable - extra effort</c:v>
                </c:pt>
              </c:strCache>
            </c:strRef>
          </c:tx>
          <c:spPr>
            <a:solidFill>
              <a:schemeClr val="accent5">
                <a:lumMod val="40000"/>
                <a:lumOff val="60000"/>
              </a:schemeClr>
            </a:solidFill>
            <a:ln>
              <a:solidFill>
                <a:schemeClr val="bg1">
                  <a:lumMod val="50000"/>
                </a:schemeClr>
              </a:solidFill>
            </a:ln>
            <a:effectLst/>
          </c:spPr>
          <c:invertIfNegative val="0"/>
          <c:cat>
            <c:strRef>
              <c:f>Feasibility!$AP$4:$AP$6</c:f>
              <c:strCache>
                <c:ptCount val="3"/>
                <c:pt idx="0">
                  <c:v>Predicted unachieved</c:v>
                </c:pt>
                <c:pt idx="1">
                  <c:v>Predicted score</c:v>
                </c:pt>
                <c:pt idx="2">
                  <c:v>Feasibility</c:v>
                </c:pt>
              </c:strCache>
            </c:strRef>
          </c:cat>
          <c:val>
            <c:numRef>
              <c:f>Feasibility!$AS$4:$AS$6</c:f>
              <c:numCache>
                <c:formatCode>0</c:formatCode>
                <c:ptCount val="3"/>
                <c:pt idx="0">
                  <c:v>0</c:v>
                </c:pt>
                <c:pt idx="1">
                  <c:v>0</c:v>
                </c:pt>
                <c:pt idx="2">
                  <c:v>#N/A</c:v>
                </c:pt>
              </c:numCache>
            </c:numRef>
          </c:val>
          <c:extLst>
            <c:ext xmlns:c16="http://schemas.microsoft.com/office/drawing/2014/chart" uri="{C3380CC4-5D6E-409C-BE32-E72D297353CC}">
              <c16:uniqueId val="{00000003-2203-4A92-BAED-2690FB45FA1D}"/>
            </c:ext>
          </c:extLst>
        </c:ser>
        <c:ser>
          <c:idx val="3"/>
          <c:order val="3"/>
          <c:tx>
            <c:strRef>
              <c:f>Feasibility!$AT$3</c:f>
              <c:strCache>
                <c:ptCount val="1"/>
                <c:pt idx="0">
                  <c:v>Achievable - difficult</c:v>
                </c:pt>
              </c:strCache>
            </c:strRef>
          </c:tx>
          <c:spPr>
            <a:solidFill>
              <a:schemeClr val="accent5">
                <a:lumMod val="20000"/>
                <a:lumOff val="80000"/>
              </a:schemeClr>
            </a:solidFill>
            <a:ln>
              <a:solidFill>
                <a:schemeClr val="bg1">
                  <a:lumMod val="50000"/>
                </a:schemeClr>
              </a:solidFill>
            </a:ln>
            <a:effectLst/>
          </c:spPr>
          <c:invertIfNegative val="0"/>
          <c:cat>
            <c:strRef>
              <c:f>Feasibility!$AP$4:$AP$6</c:f>
              <c:strCache>
                <c:ptCount val="3"/>
                <c:pt idx="0">
                  <c:v>Predicted unachieved</c:v>
                </c:pt>
                <c:pt idx="1">
                  <c:v>Predicted score</c:v>
                </c:pt>
                <c:pt idx="2">
                  <c:v>Feasibility</c:v>
                </c:pt>
              </c:strCache>
            </c:strRef>
          </c:cat>
          <c:val>
            <c:numRef>
              <c:f>Feasibility!$AT$4:$AT$6</c:f>
              <c:numCache>
                <c:formatCode>0</c:formatCode>
                <c:ptCount val="3"/>
                <c:pt idx="0">
                  <c:v>0</c:v>
                </c:pt>
                <c:pt idx="1">
                  <c:v>0</c:v>
                </c:pt>
                <c:pt idx="2">
                  <c:v>#N/A</c:v>
                </c:pt>
              </c:numCache>
            </c:numRef>
          </c:val>
          <c:extLst>
            <c:ext xmlns:c16="http://schemas.microsoft.com/office/drawing/2014/chart" uri="{C3380CC4-5D6E-409C-BE32-E72D297353CC}">
              <c16:uniqueId val="{00000004-2203-4A92-BAED-2690FB45FA1D}"/>
            </c:ext>
          </c:extLst>
        </c:ser>
        <c:ser>
          <c:idx val="4"/>
          <c:order val="4"/>
          <c:tx>
            <c:strRef>
              <c:f>Feasibility!$AU$3</c:f>
              <c:strCache>
                <c:ptCount val="1"/>
                <c:pt idx="0">
                  <c:v>Innovation bonus</c:v>
                </c:pt>
              </c:strCache>
            </c:strRef>
          </c:tx>
          <c:spPr>
            <a:solidFill>
              <a:schemeClr val="accent5"/>
            </a:solidFill>
            <a:ln>
              <a:solidFill>
                <a:schemeClr val="bg1">
                  <a:lumMod val="50000"/>
                </a:schemeClr>
              </a:solidFill>
            </a:ln>
            <a:effectLst/>
          </c:spPr>
          <c:invertIfNegative val="0"/>
          <c:cat>
            <c:strRef>
              <c:f>Feasibility!$AP$4:$AP$6</c:f>
              <c:strCache>
                <c:ptCount val="3"/>
                <c:pt idx="0">
                  <c:v>Predicted unachieved</c:v>
                </c:pt>
                <c:pt idx="1">
                  <c:v>Predicted score</c:v>
                </c:pt>
                <c:pt idx="2">
                  <c:v>Feasibility</c:v>
                </c:pt>
              </c:strCache>
            </c:strRef>
          </c:cat>
          <c:val>
            <c:numRef>
              <c:f>Feasibility!$AU$4:$AU$6</c:f>
              <c:numCache>
                <c:formatCode>0</c:formatCode>
                <c:ptCount val="3"/>
                <c:pt idx="0">
                  <c:v>#N/A</c:v>
                </c:pt>
                <c:pt idx="1">
                  <c:v>#N/A</c:v>
                </c:pt>
                <c:pt idx="2">
                  <c:v>0</c:v>
                </c:pt>
              </c:numCache>
            </c:numRef>
          </c:val>
          <c:extLst>
            <c:ext xmlns:c16="http://schemas.microsoft.com/office/drawing/2014/chart" uri="{C3380CC4-5D6E-409C-BE32-E72D297353CC}">
              <c16:uniqueId val="{00000005-2203-4A92-BAED-2690FB45FA1D}"/>
            </c:ext>
          </c:extLst>
        </c:ser>
        <c:dLbls>
          <c:showLegendKey val="0"/>
          <c:showVal val="0"/>
          <c:showCatName val="0"/>
          <c:showSerName val="0"/>
          <c:showPercent val="0"/>
          <c:showBubbleSize val="0"/>
        </c:dLbls>
        <c:gapWidth val="150"/>
        <c:overlap val="100"/>
        <c:axId val="319015568"/>
        <c:axId val="319015960"/>
      </c:barChart>
      <c:catAx>
        <c:axId val="319015568"/>
        <c:scaling>
          <c:orientation val="minMax"/>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9015960"/>
        <c:crosses val="autoZero"/>
        <c:auto val="1"/>
        <c:lblAlgn val="ctr"/>
        <c:lblOffset val="100"/>
        <c:noMultiLvlLbl val="0"/>
      </c:catAx>
      <c:valAx>
        <c:axId val="319015960"/>
        <c:scaling>
          <c:orientation val="minMax"/>
          <c:max val="105"/>
          <c:min val="0"/>
        </c:scaling>
        <c:delete val="0"/>
        <c:axPos val="b"/>
        <c:majorGridlines>
          <c:spPr>
            <a:ln w="12700" cap="flat" cmpd="sng" algn="ctr">
              <a:solidFill>
                <a:schemeClr val="bg1">
                  <a:lumMod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9015568"/>
        <c:crosses val="autoZero"/>
        <c:crossBetween val="between"/>
      </c:valAx>
      <c:spPr>
        <a:noFill/>
        <a:ln>
          <a:noFill/>
        </a:ln>
        <a:effectLst/>
      </c:spPr>
    </c:plotArea>
    <c:legend>
      <c:legendPos val="b"/>
      <c:layout>
        <c:manualLayout>
          <c:xMode val="edge"/>
          <c:yMode val="edge"/>
          <c:x val="4.7766978346456677E-2"/>
          <c:y val="0.82082481987808553"/>
          <c:w val="0.91227854330708658"/>
          <c:h val="0.12819480370702371"/>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gic.net.au/"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www.agic.net.au/" TargetMode="External"/></Relationships>
</file>

<file path=xl/drawings/_rels/drawing11.xml.rels><?xml version="1.0" encoding="UTF-8" standalone="yes"?>
<Relationships xmlns="http://schemas.openxmlformats.org/package/2006/relationships"><Relationship Id="rId1" Type="http://schemas.openxmlformats.org/officeDocument/2006/relationships/image" Target="../media/image7.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6.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hyperlink" Target="http://www.agic.net.a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agic.net.au/"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agic.net.au/"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agic.net.au/"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www.agic.net.au/" TargetMode="External"/></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hyperlink" Target="#Scorecard!A1"/><Relationship Id="rId2" Type="http://schemas.openxmlformats.org/officeDocument/2006/relationships/image" Target="../media/image5.png"/><Relationship Id="rId1" Type="http://schemas.openxmlformats.org/officeDocument/2006/relationships/hyperlink" Target="http://www.isca.org.au/"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http://www.isca.org.au/" TargetMode="External"/></Relationships>
</file>

<file path=xl/drawings/_rels/drawing9.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238125</xdr:colOff>
      <xdr:row>5</xdr:row>
      <xdr:rowOff>76200</xdr:rowOff>
    </xdr:to>
    <xdr:pic>
      <xdr:nvPicPr>
        <xdr:cNvPr id="2" name="Picture 5" descr="IS logo RGB png.png">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137895" cy="10344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699135</xdr:colOff>
      <xdr:row>1</xdr:row>
      <xdr:rowOff>113347</xdr:rowOff>
    </xdr:from>
    <xdr:to>
      <xdr:col>1</xdr:col>
      <xdr:colOff>699135</xdr:colOff>
      <xdr:row>3</xdr:row>
      <xdr:rowOff>161162</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823493" y="296227"/>
          <a:ext cx="0" cy="428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tlCol="0" anchor="t"/>
        <a:lstStyle/>
        <a:p>
          <a:r>
            <a:rPr lang="en-AU" sz="1200" b="1" i="0" u="none" strike="noStrike">
              <a:solidFill>
                <a:schemeClr val="bg1"/>
              </a:solidFill>
              <a:latin typeface="Arial" pitchFamily="34" charset="0"/>
              <a:ea typeface="+mn-ea"/>
              <a:cs typeface="Arial" pitchFamily="34" charset="0"/>
            </a:rPr>
            <a:t>Infrastructure Sustainability Rating Tool</a:t>
          </a:r>
          <a:br>
            <a:rPr lang="en-AU" sz="1200">
              <a:solidFill>
                <a:schemeClr val="bg1"/>
              </a:solidFill>
              <a:latin typeface="Arial" pitchFamily="34" charset="0"/>
              <a:cs typeface="Arial" pitchFamily="34" charset="0"/>
            </a:rPr>
          </a:br>
          <a:r>
            <a:rPr lang="en-AU" sz="1200" b="1" i="0" u="none" strike="noStrike">
              <a:solidFill>
                <a:schemeClr val="bg1">
                  <a:lumMod val="65000"/>
                </a:schemeClr>
              </a:solidFill>
              <a:latin typeface="Arial" pitchFamily="34" charset="0"/>
              <a:ea typeface="+mn-ea"/>
              <a:cs typeface="Arial" pitchFamily="34" charset="0"/>
            </a:rPr>
            <a:t>Introduction</a:t>
          </a:r>
          <a:endParaRPr lang="en-AU" sz="1200">
            <a:solidFill>
              <a:schemeClr val="bg1">
                <a:lumMod val="65000"/>
              </a:schemeClr>
            </a:solidFill>
            <a:latin typeface="Arial" pitchFamily="34" charset="0"/>
            <a:cs typeface="Arial" pitchFamily="34" charset="0"/>
          </a:endParaRPr>
        </a:p>
      </xdr:txBody>
    </xdr:sp>
    <xdr:clientData/>
  </xdr:twoCellAnchor>
  <xdr:twoCellAnchor>
    <xdr:from>
      <xdr:col>2</xdr:col>
      <xdr:colOff>339090</xdr:colOff>
      <xdr:row>1</xdr:row>
      <xdr:rowOff>118110</xdr:rowOff>
    </xdr:from>
    <xdr:to>
      <xdr:col>4</xdr:col>
      <xdr:colOff>994370</xdr:colOff>
      <xdr:row>3</xdr:row>
      <xdr:rowOff>180998</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1238860" y="300990"/>
          <a:ext cx="3552099" cy="443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tlCol="0" anchor="t"/>
        <a:lstStyle/>
        <a:p>
          <a:r>
            <a:rPr lang="en-AU" sz="1200" b="1" i="0" u="none" strike="noStrike">
              <a:solidFill>
                <a:schemeClr val="bg1"/>
              </a:solidFill>
              <a:latin typeface="Arial" pitchFamily="34" charset="0"/>
              <a:ea typeface="+mn-ea"/>
              <a:cs typeface="Arial" pitchFamily="34" charset="0"/>
            </a:rPr>
            <a:t>Infrastructure Sustainability Scorecard</a:t>
          </a:r>
        </a:p>
        <a:p>
          <a:r>
            <a:rPr lang="en-AU" sz="1200" b="1" i="0" u="none" strike="noStrike">
              <a:solidFill>
                <a:schemeClr val="bg1">
                  <a:lumMod val="65000"/>
                </a:schemeClr>
              </a:solidFill>
              <a:latin typeface="Arial" pitchFamily="34" charset="0"/>
              <a:ea typeface="+mn-ea"/>
              <a:cs typeface="Arial" pitchFamily="34" charset="0"/>
            </a:rPr>
            <a:t>Introduction</a:t>
          </a:r>
          <a:endParaRPr lang="en-AU" sz="1200">
            <a:solidFill>
              <a:schemeClr val="bg1">
                <a:lumMod val="65000"/>
              </a:schemeClr>
            </a:solidFill>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409575</xdr:colOff>
      <xdr:row>5</xdr:row>
      <xdr:rowOff>76200</xdr:rowOff>
    </xdr:to>
    <xdr:pic>
      <xdr:nvPicPr>
        <xdr:cNvPr id="2" name="Picture 6" descr="IS logo RGB png.png">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0572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525780</xdr:colOff>
      <xdr:row>1</xdr:row>
      <xdr:rowOff>113347</xdr:rowOff>
    </xdr:from>
    <xdr:to>
      <xdr:col>4</xdr:col>
      <xdr:colOff>1419148</xdr:colOff>
      <xdr:row>4</xdr:row>
      <xdr:rowOff>80467</xdr:rowOff>
    </xdr:to>
    <xdr:sp macro="" textlink="">
      <xdr:nvSpPr>
        <xdr:cNvPr id="3" name="TextBox 2">
          <a:extLst>
            <a:ext uri="{FF2B5EF4-FFF2-40B4-BE49-F238E27FC236}">
              <a16:creationId xmlns:a16="http://schemas.microsoft.com/office/drawing/2014/main" id="{00000000-0008-0000-0B00-000003000000}"/>
            </a:ext>
          </a:extLst>
        </xdr:cNvPr>
        <xdr:cNvSpPr txBox="1"/>
      </xdr:nvSpPr>
      <xdr:spPr>
        <a:xfrm>
          <a:off x="1173480" y="303847"/>
          <a:ext cx="4065193" cy="5576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tlCol="0" anchor="t"/>
        <a:lstStyle/>
        <a:p>
          <a:r>
            <a:rPr lang="en-AU" sz="1200" b="1" i="0" u="none" strike="noStrike">
              <a:solidFill>
                <a:schemeClr val="bg1"/>
              </a:solidFill>
              <a:latin typeface="Arial" pitchFamily="34" charset="0"/>
              <a:ea typeface="+mn-ea"/>
              <a:cs typeface="Arial" pitchFamily="34" charset="0"/>
            </a:rPr>
            <a:t>Infrastructure Sustainability Materiality Assessment Tool</a:t>
          </a:r>
        </a:p>
        <a:p>
          <a:r>
            <a:rPr lang="en-AU" sz="1200" b="1" i="0" u="none" strike="noStrike">
              <a:solidFill>
                <a:schemeClr val="bg1">
                  <a:lumMod val="65000"/>
                </a:schemeClr>
              </a:solidFill>
              <a:latin typeface="Arial" pitchFamily="34" charset="0"/>
              <a:ea typeface="+mn-ea"/>
              <a:cs typeface="Arial" pitchFamily="34" charset="0"/>
            </a:rPr>
            <a:t>Verification</a:t>
          </a:r>
          <a:endParaRPr lang="en-AU" sz="1200">
            <a:solidFill>
              <a:schemeClr val="bg1">
                <a:lumMod val="65000"/>
              </a:schemeClr>
            </a:solidFill>
            <a:latin typeface="Arial" pitchFamily="34" charset="0"/>
            <a:cs typeface="Arial"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908685</xdr:colOff>
      <xdr:row>1</xdr:row>
      <xdr:rowOff>133350</xdr:rowOff>
    </xdr:from>
    <xdr:to>
      <xdr:col>4</xdr:col>
      <xdr:colOff>908685</xdr:colOff>
      <xdr:row>2</xdr:row>
      <xdr:rowOff>354413</xdr:rowOff>
    </xdr:to>
    <xdr:sp macro="" textlink="">
      <xdr:nvSpPr>
        <xdr:cNvPr id="9" name="TextBox 8">
          <a:extLst>
            <a:ext uri="{FF2B5EF4-FFF2-40B4-BE49-F238E27FC236}">
              <a16:creationId xmlns:a16="http://schemas.microsoft.com/office/drawing/2014/main" id="{00000000-0008-0000-0C00-000009000000}"/>
            </a:ext>
          </a:extLst>
        </xdr:cNvPr>
        <xdr:cNvSpPr txBox="1"/>
      </xdr:nvSpPr>
      <xdr:spPr>
        <a:xfrm>
          <a:off x="8275091" y="1128217"/>
          <a:ext cx="0" cy="440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tlCol="0" anchor="t"/>
        <a:lstStyle/>
        <a:p>
          <a:r>
            <a:rPr lang="en-AU" sz="1200" b="1" i="0" u="none" strike="noStrike">
              <a:solidFill>
                <a:schemeClr val="dk1"/>
              </a:solidFill>
              <a:latin typeface="Arial" pitchFamily="34" charset="0"/>
              <a:ea typeface="+mn-ea"/>
              <a:cs typeface="Arial" pitchFamily="34" charset="0"/>
            </a:rPr>
            <a:t>Infrastructure Sustainability Rating Tool</a:t>
          </a:r>
          <a:br>
            <a:rPr lang="en-AU" sz="1200">
              <a:latin typeface="Arial" pitchFamily="34" charset="0"/>
              <a:cs typeface="Arial" pitchFamily="34" charset="0"/>
            </a:rPr>
          </a:br>
          <a:r>
            <a:rPr lang="en-AU" sz="1200" b="1" i="0" u="none" strike="noStrike">
              <a:solidFill>
                <a:srgbClr val="414042"/>
              </a:solidFill>
              <a:latin typeface="Arial" pitchFamily="34" charset="0"/>
              <a:ea typeface="+mn-ea"/>
              <a:cs typeface="Arial" pitchFamily="34" charset="0"/>
            </a:rPr>
            <a:t>Credit Summary</a:t>
          </a:r>
          <a:endParaRPr lang="en-AU" sz="1200">
            <a:solidFill>
              <a:srgbClr val="414042"/>
            </a:solidFill>
            <a:latin typeface="Arial" pitchFamily="34" charset="0"/>
            <a:cs typeface="Arial" pitchFamily="34" charset="0"/>
          </a:endParaRPr>
        </a:p>
      </xdr:txBody>
    </xdr:sp>
    <xdr:clientData/>
  </xdr:twoCellAnchor>
  <xdr:twoCellAnchor editAs="oneCell">
    <xdr:from>
      <xdr:col>0</xdr:col>
      <xdr:colOff>0</xdr:colOff>
      <xdr:row>0</xdr:row>
      <xdr:rowOff>0</xdr:rowOff>
    </xdr:from>
    <xdr:to>
      <xdr:col>3</xdr:col>
      <xdr:colOff>177673</xdr:colOff>
      <xdr:row>4</xdr:row>
      <xdr:rowOff>134004</xdr:rowOff>
    </xdr:to>
    <xdr:pic>
      <xdr:nvPicPr>
        <xdr:cNvPr id="10" name="Picture 9" descr="IS logo RGB png.png">
          <a:extLst>
            <a:ext uri="{FF2B5EF4-FFF2-40B4-BE49-F238E27FC236}">
              <a16:creationId xmlns:a16="http://schemas.microsoft.com/office/drawing/2014/main" id="{00000000-0008-0000-0C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89077"/>
          <a:ext cx="1153033" cy="1035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xdr:col>
      <xdr:colOff>62548</xdr:colOff>
      <xdr:row>0</xdr:row>
      <xdr:rowOff>167441</xdr:rowOff>
    </xdr:from>
    <xdr:to>
      <xdr:col>3</xdr:col>
      <xdr:colOff>3161792</xdr:colOff>
      <xdr:row>3</xdr:row>
      <xdr:rowOff>149679</xdr:rowOff>
    </xdr:to>
    <xdr:sp macro="" textlink="">
      <xdr:nvSpPr>
        <xdr:cNvPr id="11" name="TextBox 10">
          <a:extLst>
            <a:ext uri="{FF2B5EF4-FFF2-40B4-BE49-F238E27FC236}">
              <a16:creationId xmlns:a16="http://schemas.microsoft.com/office/drawing/2014/main" id="{00000000-0008-0000-0C00-00000B000000}"/>
            </a:ext>
          </a:extLst>
        </xdr:cNvPr>
        <xdr:cNvSpPr txBox="1"/>
      </xdr:nvSpPr>
      <xdr:spPr>
        <a:xfrm>
          <a:off x="1034425" y="167441"/>
          <a:ext cx="3099244" cy="661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tlCol="0" anchor="ctr"/>
        <a:lstStyle/>
        <a:p>
          <a:r>
            <a:rPr lang="en-AU" sz="1200" b="1" i="0" u="none" strike="noStrike">
              <a:solidFill>
                <a:sysClr val="windowText" lastClr="000000"/>
              </a:solidFill>
              <a:latin typeface="Arial" pitchFamily="34" charset="0"/>
              <a:ea typeface="+mn-ea"/>
              <a:cs typeface="Arial" pitchFamily="34" charset="0"/>
            </a:rPr>
            <a:t>Infrastructure Sustainability Scorecard</a:t>
          </a:r>
          <a:br>
            <a:rPr lang="en-AU" sz="1200">
              <a:solidFill>
                <a:schemeClr val="bg1"/>
              </a:solidFill>
              <a:latin typeface="Arial" pitchFamily="34" charset="0"/>
              <a:cs typeface="Arial" pitchFamily="34" charset="0"/>
            </a:rPr>
          </a:br>
          <a:r>
            <a:rPr lang="en-AU" sz="1200" b="1" i="0" u="none" strike="noStrike">
              <a:solidFill>
                <a:schemeClr val="bg1">
                  <a:lumMod val="65000"/>
                </a:schemeClr>
              </a:solidFill>
              <a:latin typeface="Arial" pitchFamily="34" charset="0"/>
              <a:ea typeface="+mn-ea"/>
              <a:cs typeface="Arial" pitchFamily="34" charset="0"/>
            </a:rPr>
            <a:t>Credit</a:t>
          </a:r>
          <a:r>
            <a:rPr lang="en-AU" sz="1200" b="1" i="0" u="none" strike="noStrike" baseline="0">
              <a:solidFill>
                <a:schemeClr val="bg1">
                  <a:lumMod val="65000"/>
                </a:schemeClr>
              </a:solidFill>
              <a:latin typeface="Arial" pitchFamily="34" charset="0"/>
              <a:ea typeface="+mn-ea"/>
              <a:cs typeface="Arial" pitchFamily="34" charset="0"/>
            </a:rPr>
            <a:t> Summary</a:t>
          </a:r>
          <a:endParaRPr lang="en-AU" sz="1200">
            <a:solidFill>
              <a:schemeClr val="bg1">
                <a:lumMod val="65000"/>
              </a:schemeClr>
            </a:solidFill>
            <a:latin typeface="Arial" pitchFamily="34" charset="0"/>
            <a:cs typeface="Arial" pitchFamily="34" charset="0"/>
          </a:endParaRPr>
        </a:p>
      </xdr:txBody>
    </xdr:sp>
    <xdr:clientData/>
  </xdr:twoCellAnchor>
  <xdr:twoCellAnchor>
    <xdr:from>
      <xdr:col>5</xdr:col>
      <xdr:colOff>116289</xdr:colOff>
      <xdr:row>1</xdr:row>
      <xdr:rowOff>150776</xdr:rowOff>
    </xdr:from>
    <xdr:to>
      <xdr:col>5</xdr:col>
      <xdr:colOff>116289</xdr:colOff>
      <xdr:row>2</xdr:row>
      <xdr:rowOff>388901</xdr:rowOff>
    </xdr:to>
    <xdr:sp macro="" textlink="">
      <xdr:nvSpPr>
        <xdr:cNvPr id="12" name="TextBox 11">
          <a:extLst>
            <a:ext uri="{FF2B5EF4-FFF2-40B4-BE49-F238E27FC236}">
              <a16:creationId xmlns:a16="http://schemas.microsoft.com/office/drawing/2014/main" id="{00000000-0008-0000-0C00-00000C000000}"/>
            </a:ext>
          </a:extLst>
        </xdr:cNvPr>
        <xdr:cNvSpPr txBox="1"/>
      </xdr:nvSpPr>
      <xdr:spPr>
        <a:xfrm>
          <a:off x="8484878" y="1145643"/>
          <a:ext cx="0" cy="457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tlCol="0" anchor="t"/>
        <a:lstStyle/>
        <a:p>
          <a:r>
            <a:rPr lang="en-AU" sz="1200" b="1" i="0" u="none" strike="noStrike">
              <a:solidFill>
                <a:schemeClr val="dk1"/>
              </a:solidFill>
              <a:latin typeface="Arial" pitchFamily="34" charset="0"/>
              <a:ea typeface="+mn-ea"/>
              <a:cs typeface="Arial" pitchFamily="34" charset="0"/>
            </a:rPr>
            <a:t>Infrastructure Sustainability Rating Tool</a:t>
          </a:r>
          <a:br>
            <a:rPr lang="en-AU" sz="1200">
              <a:latin typeface="Arial" pitchFamily="34" charset="0"/>
              <a:cs typeface="Arial" pitchFamily="34" charset="0"/>
            </a:rPr>
          </a:br>
          <a:r>
            <a:rPr lang="en-AU" sz="1200" b="1" i="0" u="none" strike="noStrike">
              <a:solidFill>
                <a:srgbClr val="414042"/>
              </a:solidFill>
              <a:latin typeface="Arial" pitchFamily="34" charset="0"/>
              <a:ea typeface="+mn-ea"/>
              <a:cs typeface="Arial" pitchFamily="34" charset="0"/>
            </a:rPr>
            <a:t>Credit Summary</a:t>
          </a:r>
          <a:endParaRPr lang="en-AU" sz="1200">
            <a:solidFill>
              <a:srgbClr val="414042"/>
            </a:solidFill>
            <a:latin typeface="Arial" pitchFamily="34" charset="0"/>
            <a:cs typeface="Arial"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2</xdr:col>
      <xdr:colOff>427328</xdr:colOff>
      <xdr:row>1</xdr:row>
      <xdr:rowOff>71933</xdr:rowOff>
    </xdr:from>
    <xdr:to>
      <xdr:col>8</xdr:col>
      <xdr:colOff>73152</xdr:colOff>
      <xdr:row>4</xdr:row>
      <xdr:rowOff>64388</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1093011" y="254813"/>
          <a:ext cx="3018131" cy="541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tlCol="0" anchor="ctr"/>
        <a:lstStyle/>
        <a:p>
          <a:r>
            <a:rPr lang="en-AU" sz="1200" b="1" i="0" u="none" strike="noStrike">
              <a:solidFill>
                <a:schemeClr val="dk1"/>
              </a:solidFill>
              <a:latin typeface="Arial" pitchFamily="34" charset="0"/>
              <a:ea typeface="+mn-ea"/>
              <a:cs typeface="Arial" pitchFamily="34" charset="0"/>
            </a:rPr>
            <a:t>Infrastructure Sustainability Scorecard</a:t>
          </a:r>
          <a:br>
            <a:rPr lang="en-AU" sz="1200" b="1">
              <a:latin typeface="Arial" pitchFamily="34" charset="0"/>
              <a:cs typeface="Arial" pitchFamily="34" charset="0"/>
            </a:rPr>
          </a:br>
          <a:r>
            <a:rPr lang="en-AU" sz="1200" b="1">
              <a:solidFill>
                <a:schemeClr val="bg1">
                  <a:lumMod val="65000"/>
                </a:schemeClr>
              </a:solidFill>
              <a:latin typeface="Arial" pitchFamily="34" charset="0"/>
              <a:cs typeface="Arial" pitchFamily="34" charset="0"/>
            </a:rPr>
            <a:t>Charts</a:t>
          </a:r>
        </a:p>
      </xdr:txBody>
    </xdr:sp>
    <xdr:clientData/>
  </xdr:twoCellAnchor>
  <xdr:twoCellAnchor editAs="oneCell">
    <xdr:from>
      <xdr:col>0</xdr:col>
      <xdr:colOff>0</xdr:colOff>
      <xdr:row>0</xdr:row>
      <xdr:rowOff>0</xdr:rowOff>
    </xdr:from>
    <xdr:to>
      <xdr:col>2</xdr:col>
      <xdr:colOff>490118</xdr:colOff>
      <xdr:row>5</xdr:row>
      <xdr:rowOff>138989</xdr:rowOff>
    </xdr:to>
    <xdr:pic>
      <xdr:nvPicPr>
        <xdr:cNvPr id="3" name="Picture 9" descr="IS logo RGB png.png">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55801" cy="1053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109726</xdr:colOff>
      <xdr:row>5</xdr:row>
      <xdr:rowOff>160934</xdr:rowOff>
    </xdr:from>
    <xdr:to>
      <xdr:col>23</xdr:col>
      <xdr:colOff>58522</xdr:colOff>
      <xdr:row>20</xdr:row>
      <xdr:rowOff>160934</xdr:rowOff>
    </xdr:to>
    <xdr:graphicFrame macro="">
      <xdr:nvGraphicFramePr>
        <xdr:cNvPr id="4" name="Chart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117042</xdr:colOff>
      <xdr:row>21</xdr:row>
      <xdr:rowOff>138988</xdr:rowOff>
    </xdr:from>
    <xdr:to>
      <xdr:col>23</xdr:col>
      <xdr:colOff>58522</xdr:colOff>
      <xdr:row>36</xdr:row>
      <xdr:rowOff>138988</xdr:rowOff>
    </xdr:to>
    <xdr:graphicFrame macro="">
      <xdr:nvGraphicFramePr>
        <xdr:cNvPr id="5" name="Chart 4">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3</xdr:row>
      <xdr:rowOff>2</xdr:rowOff>
    </xdr:from>
    <xdr:to>
      <xdr:col>2</xdr:col>
      <xdr:colOff>0</xdr:colOff>
      <xdr:row>10</xdr:row>
      <xdr:rowOff>0</xdr:rowOff>
    </xdr:to>
    <xdr:sp macro="" textlink="">
      <xdr:nvSpPr>
        <xdr:cNvPr id="31" name="TextBox 30">
          <a:extLst>
            <a:ext uri="{FF2B5EF4-FFF2-40B4-BE49-F238E27FC236}">
              <a16:creationId xmlns:a16="http://schemas.microsoft.com/office/drawing/2014/main" id="{00000000-0008-0000-0E00-00001F000000}"/>
            </a:ext>
          </a:extLst>
        </xdr:cNvPr>
        <xdr:cNvSpPr txBox="1"/>
      </xdr:nvSpPr>
      <xdr:spPr>
        <a:xfrm>
          <a:off x="1543050" y="1619252"/>
          <a:ext cx="1247775" cy="1457324"/>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panose="020B0604020202020204" pitchFamily="34" charset="0"/>
              <a:cs typeface="Arial" panose="020B0604020202020204" pitchFamily="34" charset="0"/>
            </a:rPr>
            <a:t>Management systems</a:t>
          </a:r>
        </a:p>
      </xdr:txBody>
    </xdr:sp>
    <xdr:clientData/>
  </xdr:twoCellAnchor>
  <xdr:twoCellAnchor>
    <xdr:from>
      <xdr:col>1</xdr:col>
      <xdr:colOff>0</xdr:colOff>
      <xdr:row>10</xdr:row>
      <xdr:rowOff>0</xdr:rowOff>
    </xdr:from>
    <xdr:to>
      <xdr:col>2</xdr:col>
      <xdr:colOff>0</xdr:colOff>
      <xdr:row>14</xdr:row>
      <xdr:rowOff>0</xdr:rowOff>
    </xdr:to>
    <xdr:sp macro="" textlink="">
      <xdr:nvSpPr>
        <xdr:cNvPr id="32" name="TextBox 31">
          <a:extLst>
            <a:ext uri="{FF2B5EF4-FFF2-40B4-BE49-F238E27FC236}">
              <a16:creationId xmlns:a16="http://schemas.microsoft.com/office/drawing/2014/main" id="{00000000-0008-0000-0E00-000020000000}"/>
            </a:ext>
          </a:extLst>
        </xdr:cNvPr>
        <xdr:cNvSpPr txBox="1"/>
      </xdr:nvSpPr>
      <xdr:spPr>
        <a:xfrm>
          <a:off x="1543050" y="3238500"/>
          <a:ext cx="1247775" cy="809625"/>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panose="020B0604020202020204" pitchFamily="34" charset="0"/>
              <a:cs typeface="Arial" panose="020B0604020202020204" pitchFamily="34" charset="0"/>
            </a:rPr>
            <a:t>Procurement and purchasing</a:t>
          </a:r>
        </a:p>
      </xdr:txBody>
    </xdr:sp>
    <xdr:clientData/>
  </xdr:twoCellAnchor>
  <xdr:twoCellAnchor>
    <xdr:from>
      <xdr:col>1</xdr:col>
      <xdr:colOff>0</xdr:colOff>
      <xdr:row>14</xdr:row>
      <xdr:rowOff>0</xdr:rowOff>
    </xdr:from>
    <xdr:to>
      <xdr:col>2</xdr:col>
      <xdr:colOff>0</xdr:colOff>
      <xdr:row>16</xdr:row>
      <xdr:rowOff>0</xdr:rowOff>
    </xdr:to>
    <xdr:sp macro="" textlink="">
      <xdr:nvSpPr>
        <xdr:cNvPr id="33" name="TextBox 32">
          <a:extLst>
            <a:ext uri="{FF2B5EF4-FFF2-40B4-BE49-F238E27FC236}">
              <a16:creationId xmlns:a16="http://schemas.microsoft.com/office/drawing/2014/main" id="{00000000-0008-0000-0E00-000021000000}"/>
            </a:ext>
          </a:extLst>
        </xdr:cNvPr>
        <xdr:cNvSpPr txBox="1"/>
      </xdr:nvSpPr>
      <xdr:spPr>
        <a:xfrm>
          <a:off x="1543050" y="4210050"/>
          <a:ext cx="1247775" cy="485775"/>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panose="020B0604020202020204" pitchFamily="34" charset="0"/>
              <a:cs typeface="Arial" panose="020B0604020202020204" pitchFamily="34" charset="0"/>
            </a:rPr>
            <a:t>Climate change adaptation</a:t>
          </a:r>
        </a:p>
      </xdr:txBody>
    </xdr:sp>
    <xdr:clientData/>
  </xdr:twoCellAnchor>
  <xdr:twoCellAnchor>
    <xdr:from>
      <xdr:col>1</xdr:col>
      <xdr:colOff>0</xdr:colOff>
      <xdr:row>16</xdr:row>
      <xdr:rowOff>1</xdr:rowOff>
    </xdr:from>
    <xdr:to>
      <xdr:col>2</xdr:col>
      <xdr:colOff>0</xdr:colOff>
      <xdr:row>18</xdr:row>
      <xdr:rowOff>0</xdr:rowOff>
    </xdr:to>
    <xdr:sp macro="" textlink="">
      <xdr:nvSpPr>
        <xdr:cNvPr id="35" name="TextBox 34">
          <a:extLst>
            <a:ext uri="{FF2B5EF4-FFF2-40B4-BE49-F238E27FC236}">
              <a16:creationId xmlns:a16="http://schemas.microsoft.com/office/drawing/2014/main" id="{00000000-0008-0000-0E00-000023000000}"/>
            </a:ext>
          </a:extLst>
        </xdr:cNvPr>
        <xdr:cNvSpPr txBox="1"/>
      </xdr:nvSpPr>
      <xdr:spPr>
        <a:xfrm>
          <a:off x="1543050" y="4857751"/>
          <a:ext cx="1247775" cy="647700"/>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panose="020B0604020202020204" pitchFamily="34" charset="0"/>
              <a:cs typeface="Arial" panose="020B0604020202020204" pitchFamily="34" charset="0"/>
            </a:rPr>
            <a:t>Energy and carbon</a:t>
          </a:r>
        </a:p>
      </xdr:txBody>
    </xdr:sp>
    <xdr:clientData/>
  </xdr:twoCellAnchor>
  <xdr:twoCellAnchor>
    <xdr:from>
      <xdr:col>1</xdr:col>
      <xdr:colOff>0</xdr:colOff>
      <xdr:row>18</xdr:row>
      <xdr:rowOff>1</xdr:rowOff>
    </xdr:from>
    <xdr:to>
      <xdr:col>2</xdr:col>
      <xdr:colOff>0</xdr:colOff>
      <xdr:row>20</xdr:row>
      <xdr:rowOff>0</xdr:rowOff>
    </xdr:to>
    <xdr:sp macro="" textlink="">
      <xdr:nvSpPr>
        <xdr:cNvPr id="36" name="TextBox 35">
          <a:extLst>
            <a:ext uri="{FF2B5EF4-FFF2-40B4-BE49-F238E27FC236}">
              <a16:creationId xmlns:a16="http://schemas.microsoft.com/office/drawing/2014/main" id="{00000000-0008-0000-0E00-000024000000}"/>
            </a:ext>
          </a:extLst>
        </xdr:cNvPr>
        <xdr:cNvSpPr txBox="1"/>
      </xdr:nvSpPr>
      <xdr:spPr>
        <a:xfrm>
          <a:off x="1543050" y="5667376"/>
          <a:ext cx="1247775" cy="647699"/>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panose="020B0604020202020204" pitchFamily="34" charset="0"/>
              <a:cs typeface="Arial" panose="020B0604020202020204" pitchFamily="34" charset="0"/>
            </a:rPr>
            <a:t>Water</a:t>
          </a:r>
        </a:p>
      </xdr:txBody>
    </xdr:sp>
    <xdr:clientData/>
  </xdr:twoCellAnchor>
  <xdr:twoCellAnchor>
    <xdr:from>
      <xdr:col>1</xdr:col>
      <xdr:colOff>0</xdr:colOff>
      <xdr:row>20</xdr:row>
      <xdr:rowOff>1</xdr:rowOff>
    </xdr:from>
    <xdr:to>
      <xdr:col>2</xdr:col>
      <xdr:colOff>0</xdr:colOff>
      <xdr:row>22</xdr:row>
      <xdr:rowOff>0</xdr:rowOff>
    </xdr:to>
    <xdr:sp macro="" textlink="">
      <xdr:nvSpPr>
        <xdr:cNvPr id="37" name="TextBox 36">
          <a:extLst>
            <a:ext uri="{FF2B5EF4-FFF2-40B4-BE49-F238E27FC236}">
              <a16:creationId xmlns:a16="http://schemas.microsoft.com/office/drawing/2014/main" id="{00000000-0008-0000-0E00-000025000000}"/>
            </a:ext>
          </a:extLst>
        </xdr:cNvPr>
        <xdr:cNvSpPr txBox="1"/>
      </xdr:nvSpPr>
      <xdr:spPr>
        <a:xfrm>
          <a:off x="1543050" y="6477001"/>
          <a:ext cx="1247775" cy="485774"/>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panose="020B0604020202020204" pitchFamily="34" charset="0"/>
              <a:cs typeface="Arial" panose="020B0604020202020204" pitchFamily="34" charset="0"/>
            </a:rPr>
            <a:t>Materials</a:t>
          </a:r>
        </a:p>
      </xdr:txBody>
    </xdr:sp>
    <xdr:clientData/>
  </xdr:twoCellAnchor>
  <xdr:twoCellAnchor>
    <xdr:from>
      <xdr:col>1</xdr:col>
      <xdr:colOff>0</xdr:colOff>
      <xdr:row>22</xdr:row>
      <xdr:rowOff>0</xdr:rowOff>
    </xdr:from>
    <xdr:to>
      <xdr:col>2</xdr:col>
      <xdr:colOff>0</xdr:colOff>
      <xdr:row>27</xdr:row>
      <xdr:rowOff>0</xdr:rowOff>
    </xdr:to>
    <xdr:sp macro="" textlink="">
      <xdr:nvSpPr>
        <xdr:cNvPr id="39" name="TextBox 38">
          <a:extLst>
            <a:ext uri="{FF2B5EF4-FFF2-40B4-BE49-F238E27FC236}">
              <a16:creationId xmlns:a16="http://schemas.microsoft.com/office/drawing/2014/main" id="{00000000-0008-0000-0E00-000027000000}"/>
            </a:ext>
          </a:extLst>
        </xdr:cNvPr>
        <xdr:cNvSpPr txBox="1"/>
      </xdr:nvSpPr>
      <xdr:spPr>
        <a:xfrm>
          <a:off x="1543050" y="7124700"/>
          <a:ext cx="1247775" cy="971550"/>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panose="020B0604020202020204" pitchFamily="34" charset="0"/>
              <a:cs typeface="Arial" panose="020B0604020202020204" pitchFamily="34" charset="0"/>
            </a:rPr>
            <a:t>Discharges to Air, Land and Water</a:t>
          </a:r>
        </a:p>
      </xdr:txBody>
    </xdr:sp>
    <xdr:clientData/>
  </xdr:twoCellAnchor>
  <xdr:twoCellAnchor>
    <xdr:from>
      <xdr:col>1</xdr:col>
      <xdr:colOff>0</xdr:colOff>
      <xdr:row>27</xdr:row>
      <xdr:rowOff>0</xdr:rowOff>
    </xdr:from>
    <xdr:to>
      <xdr:col>2</xdr:col>
      <xdr:colOff>0</xdr:colOff>
      <xdr:row>31</xdr:row>
      <xdr:rowOff>0</xdr:rowOff>
    </xdr:to>
    <xdr:sp macro="" textlink="">
      <xdr:nvSpPr>
        <xdr:cNvPr id="40" name="TextBox 39">
          <a:extLst>
            <a:ext uri="{FF2B5EF4-FFF2-40B4-BE49-F238E27FC236}">
              <a16:creationId xmlns:a16="http://schemas.microsoft.com/office/drawing/2014/main" id="{00000000-0008-0000-0E00-000028000000}"/>
            </a:ext>
          </a:extLst>
        </xdr:cNvPr>
        <xdr:cNvSpPr txBox="1"/>
      </xdr:nvSpPr>
      <xdr:spPr>
        <a:xfrm>
          <a:off x="1543050" y="8258175"/>
          <a:ext cx="1247775" cy="809625"/>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panose="020B0604020202020204" pitchFamily="34" charset="0"/>
              <a:cs typeface="Arial" panose="020B0604020202020204" pitchFamily="34" charset="0"/>
            </a:rPr>
            <a:t>Land</a:t>
          </a:r>
        </a:p>
      </xdr:txBody>
    </xdr:sp>
    <xdr:clientData/>
  </xdr:twoCellAnchor>
  <xdr:twoCellAnchor>
    <xdr:from>
      <xdr:col>1</xdr:col>
      <xdr:colOff>0</xdr:colOff>
      <xdr:row>31</xdr:row>
      <xdr:rowOff>0</xdr:rowOff>
    </xdr:from>
    <xdr:to>
      <xdr:col>2</xdr:col>
      <xdr:colOff>0</xdr:colOff>
      <xdr:row>34</xdr:row>
      <xdr:rowOff>0</xdr:rowOff>
    </xdr:to>
    <xdr:sp macro="" textlink="">
      <xdr:nvSpPr>
        <xdr:cNvPr id="41" name="TextBox 40">
          <a:extLst>
            <a:ext uri="{FF2B5EF4-FFF2-40B4-BE49-F238E27FC236}">
              <a16:creationId xmlns:a16="http://schemas.microsoft.com/office/drawing/2014/main" id="{00000000-0008-0000-0E00-000029000000}"/>
            </a:ext>
          </a:extLst>
        </xdr:cNvPr>
        <xdr:cNvSpPr txBox="1"/>
      </xdr:nvSpPr>
      <xdr:spPr>
        <a:xfrm>
          <a:off x="1543050" y="9229725"/>
          <a:ext cx="1247775" cy="647700"/>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panose="020B0604020202020204" pitchFamily="34" charset="0"/>
              <a:cs typeface="Arial" panose="020B0604020202020204" pitchFamily="34" charset="0"/>
            </a:rPr>
            <a:t>Waste</a:t>
          </a:r>
        </a:p>
      </xdr:txBody>
    </xdr:sp>
    <xdr:clientData/>
  </xdr:twoCellAnchor>
  <xdr:twoCellAnchor>
    <xdr:from>
      <xdr:col>1</xdr:col>
      <xdr:colOff>0</xdr:colOff>
      <xdr:row>34</xdr:row>
      <xdr:rowOff>0</xdr:rowOff>
    </xdr:from>
    <xdr:to>
      <xdr:col>2</xdr:col>
      <xdr:colOff>0</xdr:colOff>
      <xdr:row>36</xdr:row>
      <xdr:rowOff>0</xdr:rowOff>
    </xdr:to>
    <xdr:sp macro="" textlink="">
      <xdr:nvSpPr>
        <xdr:cNvPr id="42" name="TextBox 41">
          <a:extLst>
            <a:ext uri="{FF2B5EF4-FFF2-40B4-BE49-F238E27FC236}">
              <a16:creationId xmlns:a16="http://schemas.microsoft.com/office/drawing/2014/main" id="{00000000-0008-0000-0E00-00002A000000}"/>
            </a:ext>
          </a:extLst>
        </xdr:cNvPr>
        <xdr:cNvSpPr txBox="1"/>
      </xdr:nvSpPr>
      <xdr:spPr>
        <a:xfrm>
          <a:off x="1543050" y="10039350"/>
          <a:ext cx="1247775" cy="809625"/>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panose="020B0604020202020204" pitchFamily="34" charset="0"/>
              <a:cs typeface="Arial" panose="020B0604020202020204" pitchFamily="34" charset="0"/>
            </a:rPr>
            <a:t>Ecology</a:t>
          </a:r>
        </a:p>
      </xdr:txBody>
    </xdr:sp>
    <xdr:clientData/>
  </xdr:twoCellAnchor>
  <xdr:twoCellAnchor>
    <xdr:from>
      <xdr:col>1</xdr:col>
      <xdr:colOff>0</xdr:colOff>
      <xdr:row>36</xdr:row>
      <xdr:rowOff>1</xdr:rowOff>
    </xdr:from>
    <xdr:to>
      <xdr:col>2</xdr:col>
      <xdr:colOff>0</xdr:colOff>
      <xdr:row>38</xdr:row>
      <xdr:rowOff>0</xdr:rowOff>
    </xdr:to>
    <xdr:sp macro="" textlink="">
      <xdr:nvSpPr>
        <xdr:cNvPr id="43" name="TextBox 42">
          <a:extLst>
            <a:ext uri="{FF2B5EF4-FFF2-40B4-BE49-F238E27FC236}">
              <a16:creationId xmlns:a16="http://schemas.microsoft.com/office/drawing/2014/main" id="{00000000-0008-0000-0E00-00002B000000}"/>
            </a:ext>
          </a:extLst>
        </xdr:cNvPr>
        <xdr:cNvSpPr txBox="1"/>
      </xdr:nvSpPr>
      <xdr:spPr>
        <a:xfrm>
          <a:off x="1543050" y="11010901"/>
          <a:ext cx="1247775" cy="647700"/>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panose="020B0604020202020204" pitchFamily="34" charset="0"/>
              <a:cs typeface="Arial" panose="020B0604020202020204" pitchFamily="34" charset="0"/>
            </a:rPr>
            <a:t>Community Health, Well-being and Safety</a:t>
          </a:r>
        </a:p>
      </xdr:txBody>
    </xdr:sp>
    <xdr:clientData/>
  </xdr:twoCellAnchor>
  <xdr:twoCellAnchor>
    <xdr:from>
      <xdr:col>1</xdr:col>
      <xdr:colOff>0</xdr:colOff>
      <xdr:row>38</xdr:row>
      <xdr:rowOff>0</xdr:rowOff>
    </xdr:from>
    <xdr:to>
      <xdr:col>2</xdr:col>
      <xdr:colOff>0</xdr:colOff>
      <xdr:row>40</xdr:row>
      <xdr:rowOff>0</xdr:rowOff>
    </xdr:to>
    <xdr:sp macro="" textlink="">
      <xdr:nvSpPr>
        <xdr:cNvPr id="44" name="TextBox 43">
          <a:extLst>
            <a:ext uri="{FF2B5EF4-FFF2-40B4-BE49-F238E27FC236}">
              <a16:creationId xmlns:a16="http://schemas.microsoft.com/office/drawing/2014/main" id="{00000000-0008-0000-0E00-00002C000000}"/>
            </a:ext>
          </a:extLst>
        </xdr:cNvPr>
        <xdr:cNvSpPr txBox="1"/>
      </xdr:nvSpPr>
      <xdr:spPr>
        <a:xfrm>
          <a:off x="1543050" y="11820525"/>
          <a:ext cx="1247775" cy="485775"/>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panose="020B0604020202020204" pitchFamily="34" charset="0"/>
              <a:cs typeface="Arial" panose="020B0604020202020204" pitchFamily="34" charset="0"/>
            </a:rPr>
            <a:t>Natural and Cultural Heritage</a:t>
          </a:r>
        </a:p>
      </xdr:txBody>
    </xdr:sp>
    <xdr:clientData/>
  </xdr:twoCellAnchor>
  <xdr:twoCellAnchor>
    <xdr:from>
      <xdr:col>1</xdr:col>
      <xdr:colOff>0</xdr:colOff>
      <xdr:row>40</xdr:row>
      <xdr:rowOff>0</xdr:rowOff>
    </xdr:from>
    <xdr:to>
      <xdr:col>2</xdr:col>
      <xdr:colOff>0</xdr:colOff>
      <xdr:row>44</xdr:row>
      <xdr:rowOff>0</xdr:rowOff>
    </xdr:to>
    <xdr:sp macro="" textlink="">
      <xdr:nvSpPr>
        <xdr:cNvPr id="45" name="TextBox 44">
          <a:extLst>
            <a:ext uri="{FF2B5EF4-FFF2-40B4-BE49-F238E27FC236}">
              <a16:creationId xmlns:a16="http://schemas.microsoft.com/office/drawing/2014/main" id="{00000000-0008-0000-0E00-00002D000000}"/>
            </a:ext>
          </a:extLst>
        </xdr:cNvPr>
        <xdr:cNvSpPr txBox="1"/>
      </xdr:nvSpPr>
      <xdr:spPr>
        <a:xfrm>
          <a:off x="1543050" y="12468225"/>
          <a:ext cx="1247775" cy="809625"/>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panose="020B0604020202020204" pitchFamily="34" charset="0"/>
              <a:cs typeface="Arial" panose="020B0604020202020204" pitchFamily="34" charset="0"/>
            </a:rPr>
            <a:t>Stakeholder Participation</a:t>
          </a:r>
        </a:p>
      </xdr:txBody>
    </xdr:sp>
    <xdr:clientData/>
  </xdr:twoCellAnchor>
  <xdr:twoCellAnchor>
    <xdr:from>
      <xdr:col>1</xdr:col>
      <xdr:colOff>0</xdr:colOff>
      <xdr:row>44</xdr:row>
      <xdr:rowOff>1</xdr:rowOff>
    </xdr:from>
    <xdr:to>
      <xdr:col>2</xdr:col>
      <xdr:colOff>0</xdr:colOff>
      <xdr:row>46</xdr:row>
      <xdr:rowOff>0</xdr:rowOff>
    </xdr:to>
    <xdr:sp macro="" textlink="">
      <xdr:nvSpPr>
        <xdr:cNvPr id="46" name="TextBox 45">
          <a:extLst>
            <a:ext uri="{FF2B5EF4-FFF2-40B4-BE49-F238E27FC236}">
              <a16:creationId xmlns:a16="http://schemas.microsoft.com/office/drawing/2014/main" id="{00000000-0008-0000-0E00-00002E000000}"/>
            </a:ext>
          </a:extLst>
        </xdr:cNvPr>
        <xdr:cNvSpPr txBox="1"/>
      </xdr:nvSpPr>
      <xdr:spPr>
        <a:xfrm>
          <a:off x="1543050" y="13439776"/>
          <a:ext cx="1247775" cy="809624"/>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panose="020B0604020202020204" pitchFamily="34" charset="0"/>
              <a:cs typeface="Arial" panose="020B0604020202020204" pitchFamily="34" charset="0"/>
            </a:rPr>
            <a:t>Urban and Landscape Design</a:t>
          </a:r>
        </a:p>
      </xdr:txBody>
    </xdr:sp>
    <xdr:clientData/>
  </xdr:twoCellAnchor>
  <xdr:twoCellAnchor>
    <xdr:from>
      <xdr:col>1</xdr:col>
      <xdr:colOff>0</xdr:colOff>
      <xdr:row>46</xdr:row>
      <xdr:rowOff>0</xdr:rowOff>
    </xdr:from>
    <xdr:to>
      <xdr:col>2</xdr:col>
      <xdr:colOff>0</xdr:colOff>
      <xdr:row>47</xdr:row>
      <xdr:rowOff>0</xdr:rowOff>
    </xdr:to>
    <xdr:sp macro="" textlink="">
      <xdr:nvSpPr>
        <xdr:cNvPr id="47" name="TextBox 46">
          <a:extLst>
            <a:ext uri="{FF2B5EF4-FFF2-40B4-BE49-F238E27FC236}">
              <a16:creationId xmlns:a16="http://schemas.microsoft.com/office/drawing/2014/main" id="{00000000-0008-0000-0E00-00002F000000}"/>
            </a:ext>
          </a:extLst>
        </xdr:cNvPr>
        <xdr:cNvSpPr txBox="1"/>
      </xdr:nvSpPr>
      <xdr:spPr>
        <a:xfrm>
          <a:off x="1543050" y="14735175"/>
          <a:ext cx="1247775" cy="161925"/>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0000" tIns="0" rIns="90000" bIns="0" rtlCol="0" anchor="t"/>
        <a:lstStyle/>
        <a:p>
          <a:r>
            <a:rPr lang="en-AU" sz="1100">
              <a:latin typeface="Arial" panose="020B0604020202020204" pitchFamily="34" charset="0"/>
              <a:cs typeface="Arial" panose="020B0604020202020204" pitchFamily="34" charset="0"/>
            </a:rPr>
            <a:t>Innovation</a:t>
          </a:r>
        </a:p>
      </xdr:txBody>
    </xdr:sp>
    <xdr:clientData/>
  </xdr:twoCellAnchor>
  <xdr:twoCellAnchor>
    <xdr:from>
      <xdr:col>10</xdr:col>
      <xdr:colOff>0</xdr:colOff>
      <xdr:row>2</xdr:row>
      <xdr:rowOff>161924</xdr:rowOff>
    </xdr:from>
    <xdr:to>
      <xdr:col>18</xdr:col>
      <xdr:colOff>0</xdr:colOff>
      <xdr:row>20</xdr:row>
      <xdr:rowOff>0</xdr:rowOff>
    </xdr:to>
    <xdr:graphicFrame macro="">
      <xdr:nvGraphicFramePr>
        <xdr:cNvPr id="21" name="Chart 20">
          <a:extLst>
            <a:ext uri="{FF2B5EF4-FFF2-40B4-BE49-F238E27FC236}">
              <a16:creationId xmlns:a16="http://schemas.microsoft.com/office/drawing/2014/main" id="{00000000-0008-0000-0E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1</xdr:col>
      <xdr:colOff>907085</xdr:colOff>
      <xdr:row>1</xdr:row>
      <xdr:rowOff>7315</xdr:rowOff>
    </xdr:from>
    <xdr:to>
      <xdr:col>2</xdr:col>
      <xdr:colOff>2023909</xdr:colOff>
      <xdr:row>4</xdr:row>
      <xdr:rowOff>113912</xdr:rowOff>
    </xdr:to>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1053389" y="190195"/>
          <a:ext cx="3099244" cy="655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tlCol="0" anchor="ctr"/>
        <a:lstStyle/>
        <a:p>
          <a:r>
            <a:rPr lang="en-AU" sz="1200" b="1" i="0" u="none" strike="noStrike">
              <a:solidFill>
                <a:schemeClr val="bg1"/>
              </a:solidFill>
              <a:latin typeface="Arial" pitchFamily="34" charset="0"/>
              <a:ea typeface="+mn-ea"/>
              <a:cs typeface="Arial" pitchFamily="34" charset="0"/>
            </a:rPr>
            <a:t>Infrastructure Sustainability Scorecard</a:t>
          </a:r>
          <a:br>
            <a:rPr lang="en-AU" sz="1200">
              <a:solidFill>
                <a:schemeClr val="bg1"/>
              </a:solidFill>
              <a:latin typeface="Arial" pitchFamily="34" charset="0"/>
              <a:cs typeface="Arial" pitchFamily="34" charset="0"/>
            </a:rPr>
          </a:br>
          <a:r>
            <a:rPr lang="en-AU" sz="1200" b="1" i="0" u="none" strike="noStrike">
              <a:solidFill>
                <a:schemeClr val="bg1">
                  <a:lumMod val="65000"/>
                </a:schemeClr>
              </a:solidFill>
              <a:latin typeface="Arial" pitchFamily="34" charset="0"/>
              <a:ea typeface="+mn-ea"/>
              <a:cs typeface="Arial" pitchFamily="34" charset="0"/>
            </a:rPr>
            <a:t>Cost Benefit Summary</a:t>
          </a:r>
          <a:endParaRPr lang="en-AU" sz="1200">
            <a:solidFill>
              <a:schemeClr val="bg1">
                <a:lumMod val="65000"/>
              </a:schemeClr>
            </a:solidFill>
            <a:latin typeface="Arial" pitchFamily="34" charset="0"/>
            <a:cs typeface="Arial" pitchFamily="34" charset="0"/>
          </a:endParaRPr>
        </a:p>
      </xdr:txBody>
    </xdr:sp>
    <xdr:clientData/>
  </xdr:twoCellAnchor>
  <xdr:twoCellAnchor editAs="oneCell">
    <xdr:from>
      <xdr:col>0</xdr:col>
      <xdr:colOff>0</xdr:colOff>
      <xdr:row>0</xdr:row>
      <xdr:rowOff>0</xdr:rowOff>
    </xdr:from>
    <xdr:to>
      <xdr:col>1</xdr:col>
      <xdr:colOff>1030398</xdr:colOff>
      <xdr:row>6</xdr:row>
      <xdr:rowOff>24501</xdr:rowOff>
    </xdr:to>
    <xdr:pic>
      <xdr:nvPicPr>
        <xdr:cNvPr id="4" name="Picture 9" descr="IS logo RGB png.png">
          <a:extLst>
            <a:ext uri="{FF2B5EF4-FFF2-40B4-BE49-F238E27FC236}">
              <a16:creationId xmlns:a16="http://schemas.microsoft.com/office/drawing/2014/main" id="{00000000-0008-0000-1100-000004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76702" cy="11217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oneCellAnchor>
    <xdr:from>
      <xdr:col>0</xdr:col>
      <xdr:colOff>0</xdr:colOff>
      <xdr:row>0</xdr:row>
      <xdr:rowOff>0</xdr:rowOff>
    </xdr:from>
    <xdr:ext cx="1123417" cy="1041806"/>
    <xdr:pic>
      <xdr:nvPicPr>
        <xdr:cNvPr id="2" name="Picture 13" descr="IS logo RGB png.png">
          <a:hlinkClick xmlns:r="http://schemas.openxmlformats.org/officeDocument/2006/relationships" r:id="rId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123417" cy="10418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xdr:col>
      <xdr:colOff>459104</xdr:colOff>
      <xdr:row>1</xdr:row>
      <xdr:rowOff>119062</xdr:rowOff>
    </xdr:from>
    <xdr:to>
      <xdr:col>3</xdr:col>
      <xdr:colOff>3436714</xdr:colOff>
      <xdr:row>3</xdr:row>
      <xdr:rowOff>161225</xdr:rowOff>
    </xdr:to>
    <xdr:sp macro="" textlink="">
      <xdr:nvSpPr>
        <xdr:cNvPr id="3" name="TextBox 2">
          <a:extLst>
            <a:ext uri="{FF2B5EF4-FFF2-40B4-BE49-F238E27FC236}">
              <a16:creationId xmlns:a16="http://schemas.microsoft.com/office/drawing/2014/main" id="{00000000-0008-0000-1300-000003000000}"/>
            </a:ext>
          </a:extLst>
        </xdr:cNvPr>
        <xdr:cNvSpPr txBox="1"/>
      </xdr:nvSpPr>
      <xdr:spPr>
        <a:xfrm>
          <a:off x="1790470" y="301942"/>
          <a:ext cx="870833" cy="407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tlCol="0" anchor="t"/>
        <a:lstStyle/>
        <a:p>
          <a:r>
            <a:rPr lang="en-AU" sz="1200" b="1" i="0" u="none" strike="noStrike">
              <a:solidFill>
                <a:schemeClr val="bg1"/>
              </a:solidFill>
              <a:latin typeface="Arial" pitchFamily="34" charset="0"/>
              <a:ea typeface="+mn-ea"/>
              <a:cs typeface="Arial" pitchFamily="34" charset="0"/>
            </a:rPr>
            <a:t>Infrastructure Sustainability Scorecard</a:t>
          </a:r>
          <a:br>
            <a:rPr lang="en-AU" sz="1200">
              <a:solidFill>
                <a:schemeClr val="bg1"/>
              </a:solidFill>
              <a:latin typeface="Arial" pitchFamily="34" charset="0"/>
              <a:cs typeface="Arial" pitchFamily="34" charset="0"/>
            </a:rPr>
          </a:br>
          <a:r>
            <a:rPr lang="en-AU" sz="1200" b="1" i="0" u="none" strike="noStrike">
              <a:solidFill>
                <a:schemeClr val="bg1">
                  <a:lumMod val="65000"/>
                </a:schemeClr>
              </a:solidFill>
              <a:latin typeface="Arial" pitchFamily="34" charset="0"/>
              <a:ea typeface="+mn-ea"/>
              <a:cs typeface="Arial" pitchFamily="34" charset="0"/>
            </a:rPr>
            <a:t>Changelog</a:t>
          </a:r>
          <a:endParaRPr lang="en-AU" sz="1200">
            <a:solidFill>
              <a:schemeClr val="bg1">
                <a:lumMod val="65000"/>
              </a:schemeClr>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942975</xdr:colOff>
      <xdr:row>5</xdr:row>
      <xdr:rowOff>76200</xdr:rowOff>
    </xdr:to>
    <xdr:pic>
      <xdr:nvPicPr>
        <xdr:cNvPr id="2" name="Picture 1" descr="IS logo RGB png.png">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067333" cy="10344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1051560</xdr:colOff>
      <xdr:row>1</xdr:row>
      <xdr:rowOff>113347</xdr:rowOff>
    </xdr:from>
    <xdr:to>
      <xdr:col>1</xdr:col>
      <xdr:colOff>4339137</xdr:colOff>
      <xdr:row>4</xdr:row>
      <xdr:rowOff>36576</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1175918" y="296227"/>
          <a:ext cx="3287577" cy="501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tlCol="0" anchor="t"/>
        <a:lstStyle/>
        <a:p>
          <a:r>
            <a:rPr lang="en-AU" sz="1200" b="1" i="0" u="none" strike="noStrike">
              <a:solidFill>
                <a:schemeClr val="bg1"/>
              </a:solidFill>
              <a:latin typeface="Arial" pitchFamily="34" charset="0"/>
              <a:ea typeface="+mn-ea"/>
              <a:cs typeface="Arial" pitchFamily="34" charset="0"/>
            </a:rPr>
            <a:t>Infrastructure Sustainability Scorecard</a:t>
          </a:r>
          <a:br>
            <a:rPr lang="en-AU" sz="1200">
              <a:solidFill>
                <a:schemeClr val="bg1"/>
              </a:solidFill>
              <a:latin typeface="Arial" pitchFamily="34" charset="0"/>
              <a:cs typeface="Arial" pitchFamily="34" charset="0"/>
            </a:rPr>
          </a:br>
          <a:r>
            <a:rPr lang="en-AU" sz="1200" b="1" i="0" u="none" strike="noStrike">
              <a:solidFill>
                <a:schemeClr val="bg1">
                  <a:lumMod val="65000"/>
                </a:schemeClr>
              </a:solidFill>
              <a:latin typeface="Arial" pitchFamily="34" charset="0"/>
              <a:ea typeface="+mn-ea"/>
              <a:cs typeface="Arial" pitchFamily="34" charset="0"/>
            </a:rPr>
            <a:t>Disclaimer</a:t>
          </a:r>
          <a:endParaRPr lang="en-AU" sz="1200">
            <a:solidFill>
              <a:schemeClr val="bg1">
                <a:lumMod val="65000"/>
              </a:schemeClr>
            </a:solidFill>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942975</xdr:colOff>
      <xdr:row>5</xdr:row>
      <xdr:rowOff>76200</xdr:rowOff>
    </xdr:to>
    <xdr:pic>
      <xdr:nvPicPr>
        <xdr:cNvPr id="2" name="Picture 1" descr="IS logo RGB png.png">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06680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1051560</xdr:colOff>
      <xdr:row>1</xdr:row>
      <xdr:rowOff>113347</xdr:rowOff>
    </xdr:from>
    <xdr:to>
      <xdr:col>1</xdr:col>
      <xdr:colOff>4339137</xdr:colOff>
      <xdr:row>4</xdr:row>
      <xdr:rowOff>65837</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175385" y="303847"/>
          <a:ext cx="3287577" cy="54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tlCol="0" anchor="t"/>
        <a:lstStyle/>
        <a:p>
          <a:r>
            <a:rPr lang="en-AU" sz="1200" b="1" i="0" u="none" strike="noStrike">
              <a:solidFill>
                <a:schemeClr val="bg1"/>
              </a:solidFill>
              <a:latin typeface="Arial" pitchFamily="34" charset="0"/>
              <a:ea typeface="+mn-ea"/>
              <a:cs typeface="Arial" pitchFamily="34" charset="0"/>
            </a:rPr>
            <a:t>Infrastructure Sustainability Scorecard</a:t>
          </a:r>
          <a:br>
            <a:rPr lang="en-AU" sz="1200">
              <a:solidFill>
                <a:schemeClr val="bg1"/>
              </a:solidFill>
              <a:latin typeface="Arial" pitchFamily="34" charset="0"/>
              <a:cs typeface="Arial" pitchFamily="34" charset="0"/>
            </a:rPr>
          </a:br>
          <a:r>
            <a:rPr lang="en-AU" sz="1200" b="1" i="0" u="none" strike="noStrike">
              <a:solidFill>
                <a:schemeClr val="bg1">
                  <a:lumMod val="65000"/>
                </a:schemeClr>
              </a:solidFill>
              <a:latin typeface="Arial" pitchFamily="34" charset="0"/>
              <a:ea typeface="+mn-ea"/>
              <a:cs typeface="Arial" pitchFamily="34" charset="0"/>
            </a:rPr>
            <a:t>Instructions</a:t>
          </a:r>
          <a:endParaRPr lang="en-AU" sz="1200">
            <a:solidFill>
              <a:schemeClr val="bg1">
                <a:lumMod val="65000"/>
              </a:schemeClr>
            </a:solidFill>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942975</xdr:colOff>
      <xdr:row>5</xdr:row>
      <xdr:rowOff>76200</xdr:rowOff>
    </xdr:to>
    <xdr:pic>
      <xdr:nvPicPr>
        <xdr:cNvPr id="2" name="Picture 1" descr="IS logo RGB png.png">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067333" cy="10344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1051560</xdr:colOff>
      <xdr:row>1</xdr:row>
      <xdr:rowOff>113347</xdr:rowOff>
    </xdr:from>
    <xdr:to>
      <xdr:col>1</xdr:col>
      <xdr:colOff>4339137</xdr:colOff>
      <xdr:row>4</xdr:row>
      <xdr:rowOff>65837</xdr:rowOff>
    </xdr:to>
    <xdr:sp macro="" textlink="">
      <xdr:nvSpPr>
        <xdr:cNvPr id="10" name="TextBox 9">
          <a:extLst>
            <a:ext uri="{FF2B5EF4-FFF2-40B4-BE49-F238E27FC236}">
              <a16:creationId xmlns:a16="http://schemas.microsoft.com/office/drawing/2014/main" id="{00000000-0008-0000-0300-00000A000000}"/>
            </a:ext>
          </a:extLst>
        </xdr:cNvPr>
        <xdr:cNvSpPr txBox="1"/>
      </xdr:nvSpPr>
      <xdr:spPr>
        <a:xfrm>
          <a:off x="1175918" y="296227"/>
          <a:ext cx="3287577" cy="530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tlCol="0" anchor="t"/>
        <a:lstStyle/>
        <a:p>
          <a:r>
            <a:rPr lang="en-AU" sz="1200" b="1" i="0" u="none" strike="noStrike">
              <a:solidFill>
                <a:schemeClr val="bg1"/>
              </a:solidFill>
              <a:latin typeface="Arial" pitchFamily="34" charset="0"/>
              <a:ea typeface="+mn-ea"/>
              <a:cs typeface="Arial" pitchFamily="34" charset="0"/>
            </a:rPr>
            <a:t>Infrastructure Sustainability Scorecard</a:t>
          </a:r>
          <a:br>
            <a:rPr lang="en-AU" sz="1200">
              <a:solidFill>
                <a:schemeClr val="bg1"/>
              </a:solidFill>
              <a:latin typeface="Arial" pitchFamily="34" charset="0"/>
              <a:cs typeface="Arial" pitchFamily="34" charset="0"/>
            </a:rPr>
          </a:br>
          <a:r>
            <a:rPr lang="en-AU" sz="1200" b="1" i="0" u="none" strike="noStrike">
              <a:solidFill>
                <a:schemeClr val="bg1">
                  <a:lumMod val="65000"/>
                </a:schemeClr>
              </a:solidFill>
              <a:latin typeface="Arial" pitchFamily="34" charset="0"/>
              <a:ea typeface="+mn-ea"/>
              <a:cs typeface="Arial" pitchFamily="34" charset="0"/>
            </a:rPr>
            <a:t>Instructions - Weighting</a:t>
          </a:r>
          <a:r>
            <a:rPr lang="en-AU" sz="1200" b="1" i="0" u="none" strike="noStrike" baseline="0">
              <a:solidFill>
                <a:schemeClr val="bg1">
                  <a:lumMod val="65000"/>
                </a:schemeClr>
              </a:solidFill>
              <a:latin typeface="Arial" pitchFamily="34" charset="0"/>
              <a:ea typeface="+mn-ea"/>
              <a:cs typeface="Arial" pitchFamily="34" charset="0"/>
            </a:rPr>
            <a:t>s Assessment</a:t>
          </a:r>
          <a:endParaRPr lang="en-AU" sz="1200">
            <a:solidFill>
              <a:schemeClr val="bg1">
                <a:lumMod val="65000"/>
              </a:schemeClr>
            </a:solidFill>
            <a:latin typeface="Arial" pitchFamily="34" charset="0"/>
            <a:cs typeface="Arial"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409575</xdr:colOff>
      <xdr:row>5</xdr:row>
      <xdr:rowOff>76200</xdr:rowOff>
    </xdr:to>
    <xdr:pic>
      <xdr:nvPicPr>
        <xdr:cNvPr id="2" name="Picture 6" descr="IS logo RGB png.png">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0572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525780</xdr:colOff>
      <xdr:row>1</xdr:row>
      <xdr:rowOff>113347</xdr:rowOff>
    </xdr:from>
    <xdr:to>
      <xdr:col>4</xdr:col>
      <xdr:colOff>1419148</xdr:colOff>
      <xdr:row>4</xdr:row>
      <xdr:rowOff>80467</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173480" y="303847"/>
          <a:ext cx="4065193" cy="5576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tlCol="0" anchor="t"/>
        <a:lstStyle/>
        <a:p>
          <a:r>
            <a:rPr lang="en-AU" sz="1200" b="1" i="0" u="none" strike="noStrike">
              <a:solidFill>
                <a:schemeClr val="bg1"/>
              </a:solidFill>
              <a:latin typeface="Arial" pitchFamily="34" charset="0"/>
              <a:ea typeface="+mn-ea"/>
              <a:cs typeface="Arial" pitchFamily="34" charset="0"/>
            </a:rPr>
            <a:t>Infrastructure Sustainability Weightings Assessment</a:t>
          </a:r>
        </a:p>
        <a:p>
          <a:r>
            <a:rPr lang="en-AU" sz="1200" b="1" i="0" u="none" strike="noStrike">
              <a:solidFill>
                <a:schemeClr val="bg1">
                  <a:lumMod val="65000"/>
                </a:schemeClr>
              </a:solidFill>
              <a:latin typeface="Arial" pitchFamily="34" charset="0"/>
              <a:ea typeface="+mn-ea"/>
              <a:cs typeface="Arial" pitchFamily="34" charset="0"/>
            </a:rPr>
            <a:t>Project or Asset Input</a:t>
          </a:r>
          <a:endParaRPr lang="en-AU" sz="1200">
            <a:solidFill>
              <a:schemeClr val="bg1">
                <a:lumMod val="65000"/>
              </a:schemeClr>
            </a:solidFill>
            <a:latin typeface="Arial" pitchFamily="34" charset="0"/>
            <a:cs typeface="Arial"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58522</xdr:colOff>
      <xdr:row>5</xdr:row>
      <xdr:rowOff>181255</xdr:rowOff>
    </xdr:to>
    <xdr:pic>
      <xdr:nvPicPr>
        <xdr:cNvPr id="2" name="Picture 9" descr="IS logo RGB png.png">
          <a:extLst>
            <a:ext uri="{FF2B5EF4-FFF2-40B4-BE49-F238E27FC236}">
              <a16:creationId xmlns:a16="http://schemas.microsoft.com/office/drawing/2014/main" id="{00000000-0008-0000-0500-000002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58647" cy="1124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349504</xdr:colOff>
      <xdr:row>1</xdr:row>
      <xdr:rowOff>100012</xdr:rowOff>
    </xdr:from>
    <xdr:to>
      <xdr:col>4</xdr:col>
      <xdr:colOff>2648103</xdr:colOff>
      <xdr:row>4</xdr:row>
      <xdr:rowOff>0</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349629" y="290512"/>
          <a:ext cx="4117874" cy="471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tlCol="0" anchor="t"/>
        <a:lstStyle/>
        <a:p>
          <a:r>
            <a:rPr lang="en-AU" sz="1200" b="1" i="0" u="none" strike="noStrike">
              <a:solidFill>
                <a:schemeClr val="bg1"/>
              </a:solidFill>
              <a:latin typeface="Arial" pitchFamily="34" charset="0"/>
              <a:ea typeface="+mn-ea"/>
              <a:cs typeface="Arial" pitchFamily="34" charset="0"/>
            </a:rPr>
            <a:t>Infrastructure Sustainability Weightings Assessment</a:t>
          </a:r>
        </a:p>
        <a:p>
          <a:r>
            <a:rPr lang="en-AU" sz="1200" b="1" i="0" u="none" strike="noStrike">
              <a:solidFill>
                <a:schemeClr val="bg1">
                  <a:lumMod val="65000"/>
                </a:schemeClr>
              </a:solidFill>
              <a:latin typeface="Arial" pitchFamily="34" charset="0"/>
              <a:ea typeface="+mn-ea"/>
              <a:cs typeface="Arial" pitchFamily="34" charset="0"/>
            </a:rPr>
            <a:t>Assessment</a:t>
          </a:r>
          <a:endParaRPr lang="en-AU" sz="1200">
            <a:solidFill>
              <a:schemeClr val="bg1">
                <a:lumMod val="65000"/>
              </a:schemeClr>
            </a:solidFill>
            <a:latin typeface="Arial" pitchFamily="34" charset="0"/>
            <a:cs typeface="Arial"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46</xdr:row>
      <xdr:rowOff>0</xdr:rowOff>
    </xdr:from>
    <xdr:to>
      <xdr:col>1</xdr:col>
      <xdr:colOff>0</xdr:colOff>
      <xdr:row>67</xdr:row>
      <xdr:rowOff>160935</xdr:rowOff>
    </xdr:to>
    <xdr:sp macro="" textlink="">
      <xdr:nvSpPr>
        <xdr:cNvPr id="179" name="TextBox 178">
          <a:extLst>
            <a:ext uri="{FF2B5EF4-FFF2-40B4-BE49-F238E27FC236}">
              <a16:creationId xmlns:a16="http://schemas.microsoft.com/office/drawing/2014/main" id="{00000000-0008-0000-0800-0000B3000000}"/>
            </a:ext>
          </a:extLst>
        </xdr:cNvPr>
        <xdr:cNvSpPr txBox="1"/>
      </xdr:nvSpPr>
      <xdr:spPr>
        <a:xfrm>
          <a:off x="0" y="18975629"/>
          <a:ext cx="629107" cy="6839712"/>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marL="0" indent="0" algn="ctr"/>
          <a:r>
            <a:rPr lang="en-AU" sz="2000">
              <a:solidFill>
                <a:schemeClr val="dk1"/>
              </a:solidFill>
              <a:latin typeface="Arial" panose="020B0604020202020204" pitchFamily="34" charset="0"/>
              <a:ea typeface="+mn-ea"/>
              <a:cs typeface="Arial" panose="020B0604020202020204" pitchFamily="34" charset="0"/>
            </a:rPr>
            <a:t>Procurement and Purchasing</a:t>
          </a:r>
        </a:p>
      </xdr:txBody>
    </xdr:sp>
    <xdr:clientData/>
  </xdr:twoCellAnchor>
  <xdr:twoCellAnchor>
    <xdr:from>
      <xdr:col>1</xdr:col>
      <xdr:colOff>0</xdr:colOff>
      <xdr:row>46</xdr:row>
      <xdr:rowOff>13146</xdr:rowOff>
    </xdr:from>
    <xdr:to>
      <xdr:col>2</xdr:col>
      <xdr:colOff>0</xdr:colOff>
      <xdr:row>51</xdr:row>
      <xdr:rowOff>21945</xdr:rowOff>
    </xdr:to>
    <xdr:sp macro="" textlink="">
      <xdr:nvSpPr>
        <xdr:cNvPr id="357" name="TextBox 356">
          <a:extLst>
            <a:ext uri="{FF2B5EF4-FFF2-40B4-BE49-F238E27FC236}">
              <a16:creationId xmlns:a16="http://schemas.microsoft.com/office/drawing/2014/main" id="{00000000-0008-0000-0800-000065010000}"/>
            </a:ext>
          </a:extLst>
        </xdr:cNvPr>
        <xdr:cNvSpPr txBox="1"/>
      </xdr:nvSpPr>
      <xdr:spPr>
        <a:xfrm>
          <a:off x="629107" y="18988775"/>
          <a:ext cx="629107" cy="1508415"/>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Pro-1</a:t>
          </a:r>
        </a:p>
      </xdr:txBody>
    </xdr:sp>
    <xdr:clientData/>
  </xdr:twoCellAnchor>
  <xdr:twoCellAnchor>
    <xdr:from>
      <xdr:col>2</xdr:col>
      <xdr:colOff>0</xdr:colOff>
      <xdr:row>1</xdr:row>
      <xdr:rowOff>0</xdr:rowOff>
    </xdr:from>
    <xdr:to>
      <xdr:col>3</xdr:col>
      <xdr:colOff>0</xdr:colOff>
      <xdr:row>8</xdr:row>
      <xdr:rowOff>160</xdr:rowOff>
    </xdr:to>
    <xdr:sp macro="" textlink="'Scorecard Calcs'!C4">
      <xdr:nvSpPr>
        <xdr:cNvPr id="4" name="TextBox 3">
          <a:extLst>
            <a:ext uri="{FF2B5EF4-FFF2-40B4-BE49-F238E27FC236}">
              <a16:creationId xmlns:a16="http://schemas.microsoft.com/office/drawing/2014/main" id="{00000000-0008-0000-0800-000004000000}"/>
            </a:ext>
          </a:extLst>
        </xdr:cNvPr>
        <xdr:cNvSpPr txBox="1"/>
      </xdr:nvSpPr>
      <xdr:spPr>
        <a:xfrm>
          <a:off x="1276350" y="1447800"/>
          <a:ext cx="1152525" cy="2181385"/>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0B38A601-3280-4BA5-983B-EB29116005DF}" type="TxLink">
            <a:rPr lang="en-US" sz="1000" b="0" i="0" u="none" strike="noStrike">
              <a:solidFill>
                <a:srgbClr val="000000"/>
              </a:solidFill>
              <a:latin typeface="Arial"/>
              <a:cs typeface="Arial"/>
            </a:rPr>
            <a:pPr/>
            <a:t>Sustainability leadership and commitment</a:t>
          </a:fld>
          <a:endParaRPr lang="en-AU" sz="1100">
            <a:solidFill>
              <a:schemeClr val="tx1"/>
            </a:solidFill>
            <a:latin typeface="Arial" panose="020B0604020202020204" pitchFamily="34" charset="0"/>
            <a:cs typeface="Arial" panose="020B0604020202020204" pitchFamily="34" charset="0"/>
          </a:endParaRPr>
        </a:p>
      </xdr:txBody>
    </xdr:sp>
    <xdr:clientData/>
  </xdr:twoCellAnchor>
  <xdr:twoCellAnchor>
    <xdr:from>
      <xdr:col>3</xdr:col>
      <xdr:colOff>0</xdr:colOff>
      <xdr:row>1</xdr:row>
      <xdr:rowOff>0</xdr:rowOff>
    </xdr:from>
    <xdr:to>
      <xdr:col>4</xdr:col>
      <xdr:colOff>0</xdr:colOff>
      <xdr:row>3</xdr:row>
      <xdr:rowOff>0</xdr:rowOff>
    </xdr:to>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2105025" y="1943100"/>
          <a:ext cx="571500" cy="6096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AU" sz="1100">
              <a:latin typeface="Arial" panose="020B0604020202020204" pitchFamily="34" charset="0"/>
              <a:cs typeface="Arial" panose="020B0604020202020204" pitchFamily="34" charset="0"/>
            </a:rPr>
            <a:t>1</a:t>
          </a:r>
        </a:p>
      </xdr:txBody>
    </xdr:sp>
    <xdr:clientData/>
  </xdr:twoCellAnchor>
  <xdr:twoCellAnchor>
    <xdr:from>
      <xdr:col>1</xdr:col>
      <xdr:colOff>0</xdr:colOff>
      <xdr:row>1</xdr:row>
      <xdr:rowOff>0</xdr:rowOff>
    </xdr:from>
    <xdr:to>
      <xdr:col>2</xdr:col>
      <xdr:colOff>0</xdr:colOff>
      <xdr:row>8</xdr:row>
      <xdr:rowOff>0</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0" y="1943100"/>
          <a:ext cx="723900" cy="2400300"/>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Man-1</a:t>
          </a:r>
        </a:p>
      </xdr:txBody>
    </xdr:sp>
    <xdr:clientData/>
  </xdr:twoCellAnchor>
  <xdr:twoCellAnchor>
    <xdr:from>
      <xdr:col>3</xdr:col>
      <xdr:colOff>0</xdr:colOff>
      <xdr:row>3</xdr:row>
      <xdr:rowOff>0</xdr:rowOff>
    </xdr:from>
    <xdr:to>
      <xdr:col>4</xdr:col>
      <xdr:colOff>0</xdr:colOff>
      <xdr:row>5</xdr:row>
      <xdr:rowOff>0</xdr:rowOff>
    </xdr:to>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2105025" y="2590800"/>
          <a:ext cx="571500" cy="647700"/>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2</a:t>
          </a:r>
        </a:p>
      </xdr:txBody>
    </xdr:sp>
    <xdr:clientData/>
  </xdr:twoCellAnchor>
  <xdr:twoCellAnchor>
    <xdr:from>
      <xdr:col>3</xdr:col>
      <xdr:colOff>0</xdr:colOff>
      <xdr:row>5</xdr:row>
      <xdr:rowOff>0</xdr:rowOff>
    </xdr:from>
    <xdr:to>
      <xdr:col>4</xdr:col>
      <xdr:colOff>0</xdr:colOff>
      <xdr:row>8</xdr:row>
      <xdr:rowOff>0</xdr:rowOff>
    </xdr:to>
    <xdr:sp macro="" textlink="">
      <xdr:nvSpPr>
        <xdr:cNvPr id="10" name="TextBox 9">
          <a:extLst>
            <a:ext uri="{FF2B5EF4-FFF2-40B4-BE49-F238E27FC236}">
              <a16:creationId xmlns:a16="http://schemas.microsoft.com/office/drawing/2014/main" id="{00000000-0008-0000-0800-00000A000000}"/>
            </a:ext>
          </a:extLst>
        </xdr:cNvPr>
        <xdr:cNvSpPr txBox="1"/>
      </xdr:nvSpPr>
      <xdr:spPr>
        <a:xfrm>
          <a:off x="2105025" y="3238500"/>
          <a:ext cx="571500" cy="1295400"/>
        </a:xfrm>
        <a:prstGeom prst="rect">
          <a:avLst/>
        </a:prstGeom>
        <a:solidFill>
          <a:schemeClr val="accent5">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3</a:t>
          </a:r>
        </a:p>
      </xdr:txBody>
    </xdr:sp>
    <xdr:clientData/>
  </xdr:twoCellAnchor>
  <xdr:twoCellAnchor>
    <xdr:from>
      <xdr:col>3</xdr:col>
      <xdr:colOff>0</xdr:colOff>
      <xdr:row>12</xdr:row>
      <xdr:rowOff>0</xdr:rowOff>
    </xdr:from>
    <xdr:to>
      <xdr:col>4</xdr:col>
      <xdr:colOff>0</xdr:colOff>
      <xdr:row>14</xdr:row>
      <xdr:rowOff>0</xdr:rowOff>
    </xdr:to>
    <xdr:sp macro="" textlink="">
      <xdr:nvSpPr>
        <xdr:cNvPr id="14" name="TextBox 13">
          <a:extLst>
            <a:ext uri="{FF2B5EF4-FFF2-40B4-BE49-F238E27FC236}">
              <a16:creationId xmlns:a16="http://schemas.microsoft.com/office/drawing/2014/main" id="{00000000-0008-0000-0800-00000E000000}"/>
            </a:ext>
          </a:extLst>
        </xdr:cNvPr>
        <xdr:cNvSpPr txBox="1"/>
      </xdr:nvSpPr>
      <xdr:spPr>
        <a:xfrm>
          <a:off x="1777594" y="5325466"/>
          <a:ext cx="329184" cy="819302"/>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1</a:t>
          </a:r>
        </a:p>
      </xdr:txBody>
    </xdr:sp>
    <xdr:clientData/>
  </xdr:twoCellAnchor>
  <xdr:twoCellAnchor>
    <xdr:from>
      <xdr:col>3</xdr:col>
      <xdr:colOff>0</xdr:colOff>
      <xdr:row>16</xdr:row>
      <xdr:rowOff>0</xdr:rowOff>
    </xdr:from>
    <xdr:to>
      <xdr:col>4</xdr:col>
      <xdr:colOff>0</xdr:colOff>
      <xdr:row>19</xdr:row>
      <xdr:rowOff>0</xdr:rowOff>
    </xdr:to>
    <xdr:sp macro="" textlink="">
      <xdr:nvSpPr>
        <xdr:cNvPr id="15" name="TextBox 14">
          <a:extLst>
            <a:ext uri="{FF2B5EF4-FFF2-40B4-BE49-F238E27FC236}">
              <a16:creationId xmlns:a16="http://schemas.microsoft.com/office/drawing/2014/main" id="{00000000-0008-0000-0800-00000F000000}"/>
            </a:ext>
          </a:extLst>
        </xdr:cNvPr>
        <xdr:cNvSpPr txBox="1"/>
      </xdr:nvSpPr>
      <xdr:spPr>
        <a:xfrm>
          <a:off x="2105025" y="8658225"/>
          <a:ext cx="571500" cy="971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1</a:t>
          </a:r>
        </a:p>
      </xdr:txBody>
    </xdr:sp>
    <xdr:clientData/>
  </xdr:twoCellAnchor>
  <xdr:twoCellAnchor>
    <xdr:from>
      <xdr:col>1</xdr:col>
      <xdr:colOff>0</xdr:colOff>
      <xdr:row>8</xdr:row>
      <xdr:rowOff>0</xdr:rowOff>
    </xdr:from>
    <xdr:to>
      <xdr:col>2</xdr:col>
      <xdr:colOff>0</xdr:colOff>
      <xdr:row>12</xdr:row>
      <xdr:rowOff>0</xdr:rowOff>
    </xdr:to>
    <xdr:sp macro="" textlink="">
      <xdr:nvSpPr>
        <xdr:cNvPr id="27" name="TextBox 26">
          <a:extLst>
            <a:ext uri="{FF2B5EF4-FFF2-40B4-BE49-F238E27FC236}">
              <a16:creationId xmlns:a16="http://schemas.microsoft.com/office/drawing/2014/main" id="{00000000-0008-0000-0800-00001B000000}"/>
            </a:ext>
          </a:extLst>
        </xdr:cNvPr>
        <xdr:cNvSpPr txBox="1"/>
      </xdr:nvSpPr>
      <xdr:spPr>
        <a:xfrm>
          <a:off x="0" y="5314950"/>
          <a:ext cx="723900" cy="1276350"/>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Man-2</a:t>
          </a:r>
        </a:p>
      </xdr:txBody>
    </xdr:sp>
    <xdr:clientData/>
  </xdr:twoCellAnchor>
  <xdr:twoCellAnchor>
    <xdr:from>
      <xdr:col>2</xdr:col>
      <xdr:colOff>0</xdr:colOff>
      <xdr:row>8</xdr:row>
      <xdr:rowOff>0</xdr:rowOff>
    </xdr:from>
    <xdr:to>
      <xdr:col>3</xdr:col>
      <xdr:colOff>0</xdr:colOff>
      <xdr:row>12</xdr:row>
      <xdr:rowOff>0</xdr:rowOff>
    </xdr:to>
    <xdr:sp macro="" textlink="'Scorecard Calcs'!C5">
      <xdr:nvSpPr>
        <xdr:cNvPr id="28" name="TextBox 27">
          <a:extLst>
            <a:ext uri="{FF2B5EF4-FFF2-40B4-BE49-F238E27FC236}">
              <a16:creationId xmlns:a16="http://schemas.microsoft.com/office/drawing/2014/main" id="{00000000-0008-0000-0800-00001C000000}"/>
            </a:ext>
          </a:extLst>
        </xdr:cNvPr>
        <xdr:cNvSpPr txBox="1"/>
      </xdr:nvSpPr>
      <xdr:spPr>
        <a:xfrm>
          <a:off x="647700" y="4864677"/>
          <a:ext cx="1152525" cy="1050348"/>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fld id="{D3A7AAF6-0212-41D3-A91F-F824626B906B}" type="TxLink">
            <a:rPr lang="en-US" sz="1000" b="0" i="0" u="none" strike="noStrike">
              <a:solidFill>
                <a:srgbClr val="000000"/>
              </a:solidFill>
              <a:latin typeface="Arial"/>
              <a:ea typeface="+mn-ea"/>
              <a:cs typeface="Arial"/>
            </a:rPr>
            <a:pPr marL="0" indent="0"/>
            <a:t>Risk and opportunity management</a:t>
          </a:fld>
          <a:endParaRPr lang="en-AU" sz="1100">
            <a:solidFill>
              <a:schemeClr val="dk1"/>
            </a:solidFill>
            <a:latin typeface="+mn-lt"/>
            <a:ea typeface="+mn-ea"/>
            <a:cs typeface="+mn-cs"/>
          </a:endParaRPr>
        </a:p>
      </xdr:txBody>
    </xdr:sp>
    <xdr:clientData/>
  </xdr:twoCellAnchor>
  <xdr:twoCellAnchor>
    <xdr:from>
      <xdr:col>2</xdr:col>
      <xdr:colOff>0</xdr:colOff>
      <xdr:row>12</xdr:row>
      <xdr:rowOff>0</xdr:rowOff>
    </xdr:from>
    <xdr:to>
      <xdr:col>3</xdr:col>
      <xdr:colOff>0</xdr:colOff>
      <xdr:row>16</xdr:row>
      <xdr:rowOff>0</xdr:rowOff>
    </xdr:to>
    <xdr:sp macro="" textlink="'Scorecard Calcs'!C6">
      <xdr:nvSpPr>
        <xdr:cNvPr id="35" name="TextBox 34">
          <a:extLst>
            <a:ext uri="{FF2B5EF4-FFF2-40B4-BE49-F238E27FC236}">
              <a16:creationId xmlns:a16="http://schemas.microsoft.com/office/drawing/2014/main" id="{00000000-0008-0000-0800-000023000000}"/>
            </a:ext>
          </a:extLst>
        </xdr:cNvPr>
        <xdr:cNvSpPr txBox="1"/>
      </xdr:nvSpPr>
      <xdr:spPr>
        <a:xfrm>
          <a:off x="724297" y="6826250"/>
          <a:ext cx="1379141" cy="2063750"/>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13C037B6-DF77-413C-8CB5-71FB356DF683}" type="TxLink">
            <a:rPr lang="en-US" sz="1000" b="0" i="0" u="none" strike="noStrike">
              <a:solidFill>
                <a:srgbClr val="000000"/>
              </a:solidFill>
              <a:latin typeface="Arial"/>
              <a:ea typeface="+mn-ea"/>
              <a:cs typeface="Arial"/>
            </a:rPr>
            <a:pPr marL="0" indent="0" algn="l"/>
            <a:t>Organisational structure, roles and responsibilities</a:t>
          </a:fld>
          <a:endParaRPr lang="en-AU" sz="1100">
            <a:solidFill>
              <a:schemeClr val="dk1"/>
            </a:solidFill>
            <a:latin typeface="+mn-lt"/>
            <a:ea typeface="+mn-ea"/>
            <a:cs typeface="+mn-cs"/>
          </a:endParaRPr>
        </a:p>
      </xdr:txBody>
    </xdr:sp>
    <xdr:clientData/>
  </xdr:twoCellAnchor>
  <xdr:twoCellAnchor>
    <xdr:from>
      <xdr:col>1</xdr:col>
      <xdr:colOff>0</xdr:colOff>
      <xdr:row>12</xdr:row>
      <xdr:rowOff>0</xdr:rowOff>
    </xdr:from>
    <xdr:to>
      <xdr:col>2</xdr:col>
      <xdr:colOff>0</xdr:colOff>
      <xdr:row>16</xdr:row>
      <xdr:rowOff>0</xdr:rowOff>
    </xdr:to>
    <xdr:sp macro="" textlink="">
      <xdr:nvSpPr>
        <xdr:cNvPr id="36" name="TextBox 35">
          <a:extLst>
            <a:ext uri="{FF2B5EF4-FFF2-40B4-BE49-F238E27FC236}">
              <a16:creationId xmlns:a16="http://schemas.microsoft.com/office/drawing/2014/main" id="{00000000-0008-0000-0800-000024000000}"/>
            </a:ext>
          </a:extLst>
        </xdr:cNvPr>
        <xdr:cNvSpPr txBox="1"/>
      </xdr:nvSpPr>
      <xdr:spPr>
        <a:xfrm>
          <a:off x="0" y="6826250"/>
          <a:ext cx="724297" cy="2063750"/>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Man-3</a:t>
          </a:r>
        </a:p>
      </xdr:txBody>
    </xdr:sp>
    <xdr:clientData/>
  </xdr:twoCellAnchor>
  <xdr:twoCellAnchor>
    <xdr:from>
      <xdr:col>1</xdr:col>
      <xdr:colOff>0</xdr:colOff>
      <xdr:row>16</xdr:row>
      <xdr:rowOff>0</xdr:rowOff>
    </xdr:from>
    <xdr:to>
      <xdr:col>2</xdr:col>
      <xdr:colOff>0</xdr:colOff>
      <xdr:row>22</xdr:row>
      <xdr:rowOff>8659</xdr:rowOff>
    </xdr:to>
    <xdr:sp macro="" textlink="">
      <xdr:nvSpPr>
        <xdr:cNvPr id="38" name="TextBox 37">
          <a:extLst>
            <a:ext uri="{FF2B5EF4-FFF2-40B4-BE49-F238E27FC236}">
              <a16:creationId xmlns:a16="http://schemas.microsoft.com/office/drawing/2014/main" id="{00000000-0008-0000-0800-000026000000}"/>
            </a:ext>
          </a:extLst>
        </xdr:cNvPr>
        <xdr:cNvSpPr txBox="1"/>
      </xdr:nvSpPr>
      <xdr:spPr>
        <a:xfrm>
          <a:off x="0" y="9152659"/>
          <a:ext cx="718705" cy="1930977"/>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Man-4</a:t>
          </a:r>
        </a:p>
      </xdr:txBody>
    </xdr:sp>
    <xdr:clientData/>
  </xdr:twoCellAnchor>
  <xdr:twoCellAnchor>
    <xdr:from>
      <xdr:col>1</xdr:col>
      <xdr:colOff>0</xdr:colOff>
      <xdr:row>22</xdr:row>
      <xdr:rowOff>0</xdr:rowOff>
    </xdr:from>
    <xdr:to>
      <xdr:col>2</xdr:col>
      <xdr:colOff>0</xdr:colOff>
      <xdr:row>30</xdr:row>
      <xdr:rowOff>0</xdr:rowOff>
    </xdr:to>
    <xdr:sp macro="" textlink="">
      <xdr:nvSpPr>
        <xdr:cNvPr id="39" name="TextBox 38">
          <a:extLst>
            <a:ext uri="{FF2B5EF4-FFF2-40B4-BE49-F238E27FC236}">
              <a16:creationId xmlns:a16="http://schemas.microsoft.com/office/drawing/2014/main" id="{00000000-0008-0000-0800-000027000000}"/>
            </a:ext>
          </a:extLst>
        </xdr:cNvPr>
        <xdr:cNvSpPr txBox="1"/>
      </xdr:nvSpPr>
      <xdr:spPr>
        <a:xfrm>
          <a:off x="0" y="11074977"/>
          <a:ext cx="718705" cy="1948296"/>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Man-5</a:t>
          </a:r>
        </a:p>
      </xdr:txBody>
    </xdr:sp>
    <xdr:clientData/>
  </xdr:twoCellAnchor>
  <xdr:twoCellAnchor>
    <xdr:from>
      <xdr:col>2</xdr:col>
      <xdr:colOff>0</xdr:colOff>
      <xdr:row>16</xdr:row>
      <xdr:rowOff>0</xdr:rowOff>
    </xdr:from>
    <xdr:to>
      <xdr:col>3</xdr:col>
      <xdr:colOff>0</xdr:colOff>
      <xdr:row>22</xdr:row>
      <xdr:rowOff>0</xdr:rowOff>
    </xdr:to>
    <xdr:sp macro="" textlink="'Scorecard Calcs'!C7">
      <xdr:nvSpPr>
        <xdr:cNvPr id="40" name="TextBox 39">
          <a:extLst>
            <a:ext uri="{FF2B5EF4-FFF2-40B4-BE49-F238E27FC236}">
              <a16:creationId xmlns:a16="http://schemas.microsoft.com/office/drawing/2014/main" id="{00000000-0008-0000-0800-000028000000}"/>
            </a:ext>
          </a:extLst>
        </xdr:cNvPr>
        <xdr:cNvSpPr txBox="1"/>
      </xdr:nvSpPr>
      <xdr:spPr>
        <a:xfrm>
          <a:off x="718705" y="9152659"/>
          <a:ext cx="1385454" cy="1922318"/>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E6B264CB-6ACA-47EE-AA78-B33D657B904A}" type="TxLink">
            <a:rPr lang="en-US" sz="1000" b="0" i="0" u="none" strike="noStrike">
              <a:solidFill>
                <a:srgbClr val="000000"/>
              </a:solidFill>
              <a:latin typeface="Arial"/>
              <a:ea typeface="+mn-ea"/>
              <a:cs typeface="Arial"/>
            </a:rPr>
            <a:pPr marL="0" indent="0" algn="l"/>
            <a:t>Inspection and auditing</a:t>
          </a:fld>
          <a:endParaRPr lang="en-AU" sz="1100">
            <a:solidFill>
              <a:schemeClr val="dk1"/>
            </a:solidFill>
            <a:latin typeface="+mn-lt"/>
            <a:ea typeface="+mn-ea"/>
            <a:cs typeface="+mn-cs"/>
          </a:endParaRPr>
        </a:p>
      </xdr:txBody>
    </xdr:sp>
    <xdr:clientData/>
  </xdr:twoCellAnchor>
  <xdr:twoCellAnchor>
    <xdr:from>
      <xdr:col>2</xdr:col>
      <xdr:colOff>0</xdr:colOff>
      <xdr:row>22</xdr:row>
      <xdr:rowOff>0</xdr:rowOff>
    </xdr:from>
    <xdr:to>
      <xdr:col>3</xdr:col>
      <xdr:colOff>0</xdr:colOff>
      <xdr:row>30</xdr:row>
      <xdr:rowOff>0</xdr:rowOff>
    </xdr:to>
    <xdr:sp macro="" textlink="'Scorecard Calcs'!C8">
      <xdr:nvSpPr>
        <xdr:cNvPr id="41" name="TextBox 40">
          <a:extLst>
            <a:ext uri="{FF2B5EF4-FFF2-40B4-BE49-F238E27FC236}">
              <a16:creationId xmlns:a16="http://schemas.microsoft.com/office/drawing/2014/main" id="{00000000-0008-0000-0800-000029000000}"/>
            </a:ext>
          </a:extLst>
        </xdr:cNvPr>
        <xdr:cNvSpPr txBox="1"/>
      </xdr:nvSpPr>
      <xdr:spPr>
        <a:xfrm>
          <a:off x="718705" y="11074977"/>
          <a:ext cx="1385454" cy="1948296"/>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0E600B5F-C012-406C-B0BA-419CF7A684CF}" type="TxLink">
            <a:rPr lang="en-US" sz="1000" b="0" i="0" u="none" strike="noStrike">
              <a:solidFill>
                <a:srgbClr val="000000"/>
              </a:solidFill>
              <a:latin typeface="Arial"/>
              <a:ea typeface="+mn-ea"/>
              <a:cs typeface="Arial"/>
            </a:rPr>
            <a:pPr marL="0" indent="0" algn="l"/>
            <a:t>Reporting and review</a:t>
          </a:fld>
          <a:endParaRPr lang="en-AU" sz="1100">
            <a:solidFill>
              <a:schemeClr val="dk1"/>
            </a:solidFill>
            <a:latin typeface="+mn-lt"/>
            <a:ea typeface="+mn-ea"/>
            <a:cs typeface="+mn-cs"/>
          </a:endParaRPr>
        </a:p>
      </xdr:txBody>
    </xdr:sp>
    <xdr:clientData/>
  </xdr:twoCellAnchor>
  <xdr:twoCellAnchor>
    <xdr:from>
      <xdr:col>3</xdr:col>
      <xdr:colOff>0</xdr:colOff>
      <xdr:row>8</xdr:row>
      <xdr:rowOff>0</xdr:rowOff>
    </xdr:from>
    <xdr:to>
      <xdr:col>4</xdr:col>
      <xdr:colOff>0</xdr:colOff>
      <xdr:row>10</xdr:row>
      <xdr:rowOff>17319</xdr:rowOff>
    </xdr:to>
    <xdr:sp macro="" textlink="">
      <xdr:nvSpPr>
        <xdr:cNvPr id="43" name="TextBox 42">
          <a:extLst>
            <a:ext uri="{FF2B5EF4-FFF2-40B4-BE49-F238E27FC236}">
              <a16:creationId xmlns:a16="http://schemas.microsoft.com/office/drawing/2014/main" id="{00000000-0008-0000-0800-00002B000000}"/>
            </a:ext>
          </a:extLst>
        </xdr:cNvPr>
        <xdr:cNvSpPr txBox="1"/>
      </xdr:nvSpPr>
      <xdr:spPr>
        <a:xfrm>
          <a:off x="2104159" y="4883727"/>
          <a:ext cx="571500" cy="48491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1</a:t>
          </a:r>
        </a:p>
      </xdr:txBody>
    </xdr:sp>
    <xdr:clientData/>
  </xdr:twoCellAnchor>
  <xdr:twoCellAnchor>
    <xdr:from>
      <xdr:col>3</xdr:col>
      <xdr:colOff>0</xdr:colOff>
      <xdr:row>21</xdr:row>
      <xdr:rowOff>320386</xdr:rowOff>
    </xdr:from>
    <xdr:to>
      <xdr:col>4</xdr:col>
      <xdr:colOff>0</xdr:colOff>
      <xdr:row>24</xdr:row>
      <xdr:rowOff>320385</xdr:rowOff>
    </xdr:to>
    <xdr:sp macro="" textlink="">
      <xdr:nvSpPr>
        <xdr:cNvPr id="44" name="TextBox 43">
          <a:extLst>
            <a:ext uri="{FF2B5EF4-FFF2-40B4-BE49-F238E27FC236}">
              <a16:creationId xmlns:a16="http://schemas.microsoft.com/office/drawing/2014/main" id="{00000000-0008-0000-0800-00002C000000}"/>
            </a:ext>
          </a:extLst>
        </xdr:cNvPr>
        <xdr:cNvSpPr txBox="1"/>
      </xdr:nvSpPr>
      <xdr:spPr>
        <a:xfrm>
          <a:off x="2104159" y="9031431"/>
          <a:ext cx="571500" cy="80529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1</a:t>
          </a:r>
        </a:p>
      </xdr:txBody>
    </xdr:sp>
    <xdr:clientData/>
  </xdr:twoCellAnchor>
  <xdr:twoCellAnchor>
    <xdr:from>
      <xdr:col>1</xdr:col>
      <xdr:colOff>0</xdr:colOff>
      <xdr:row>8</xdr:row>
      <xdr:rowOff>0</xdr:rowOff>
    </xdr:from>
    <xdr:to>
      <xdr:col>67</xdr:col>
      <xdr:colOff>0</xdr:colOff>
      <xdr:row>8</xdr:row>
      <xdr:rowOff>0</xdr:rowOff>
    </xdr:to>
    <xdr:cxnSp macro="">
      <xdr:nvCxnSpPr>
        <xdr:cNvPr id="24" name="Straight Connector 23">
          <a:extLst>
            <a:ext uri="{FF2B5EF4-FFF2-40B4-BE49-F238E27FC236}">
              <a16:creationId xmlns:a16="http://schemas.microsoft.com/office/drawing/2014/main" id="{00000000-0008-0000-0800-000018000000}"/>
            </a:ext>
          </a:extLst>
        </xdr:cNvPr>
        <xdr:cNvCxnSpPr/>
      </xdr:nvCxnSpPr>
      <xdr:spPr>
        <a:xfrm>
          <a:off x="0" y="4238625"/>
          <a:ext cx="69056250"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10</xdr:row>
      <xdr:rowOff>0</xdr:rowOff>
    </xdr:from>
    <xdr:to>
      <xdr:col>4</xdr:col>
      <xdr:colOff>0</xdr:colOff>
      <xdr:row>11</xdr:row>
      <xdr:rowOff>164522</xdr:rowOff>
    </xdr:to>
    <xdr:sp macro="" textlink="">
      <xdr:nvSpPr>
        <xdr:cNvPr id="46" name="TextBox 45">
          <a:extLst>
            <a:ext uri="{FF2B5EF4-FFF2-40B4-BE49-F238E27FC236}">
              <a16:creationId xmlns:a16="http://schemas.microsoft.com/office/drawing/2014/main" id="{00000000-0008-0000-0800-00002E000000}"/>
            </a:ext>
          </a:extLst>
        </xdr:cNvPr>
        <xdr:cNvSpPr txBox="1"/>
      </xdr:nvSpPr>
      <xdr:spPr>
        <a:xfrm>
          <a:off x="2104159" y="5351318"/>
          <a:ext cx="571500" cy="32904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2</a:t>
          </a:r>
        </a:p>
      </xdr:txBody>
    </xdr:sp>
    <xdr:clientData/>
  </xdr:twoCellAnchor>
  <xdr:twoCellAnchor>
    <xdr:from>
      <xdr:col>1</xdr:col>
      <xdr:colOff>0</xdr:colOff>
      <xdr:row>12</xdr:row>
      <xdr:rowOff>0</xdr:rowOff>
    </xdr:from>
    <xdr:to>
      <xdr:col>67</xdr:col>
      <xdr:colOff>0</xdr:colOff>
      <xdr:row>12</xdr:row>
      <xdr:rowOff>0</xdr:rowOff>
    </xdr:to>
    <xdr:cxnSp macro="">
      <xdr:nvCxnSpPr>
        <xdr:cNvPr id="25" name="Straight Connector 24">
          <a:extLst>
            <a:ext uri="{FF2B5EF4-FFF2-40B4-BE49-F238E27FC236}">
              <a16:creationId xmlns:a16="http://schemas.microsoft.com/office/drawing/2014/main" id="{00000000-0008-0000-0800-000019000000}"/>
            </a:ext>
          </a:extLst>
        </xdr:cNvPr>
        <xdr:cNvCxnSpPr/>
      </xdr:nvCxnSpPr>
      <xdr:spPr>
        <a:xfrm>
          <a:off x="0" y="6591300"/>
          <a:ext cx="36633150"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30</xdr:row>
      <xdr:rowOff>0</xdr:rowOff>
    </xdr:from>
    <xdr:to>
      <xdr:col>4</xdr:col>
      <xdr:colOff>0</xdr:colOff>
      <xdr:row>31</xdr:row>
      <xdr:rowOff>0</xdr:rowOff>
    </xdr:to>
    <xdr:sp macro="" textlink="">
      <xdr:nvSpPr>
        <xdr:cNvPr id="48" name="TextBox 47">
          <a:extLst>
            <a:ext uri="{FF2B5EF4-FFF2-40B4-BE49-F238E27FC236}">
              <a16:creationId xmlns:a16="http://schemas.microsoft.com/office/drawing/2014/main" id="{00000000-0008-0000-0800-000030000000}"/>
            </a:ext>
          </a:extLst>
        </xdr:cNvPr>
        <xdr:cNvSpPr txBox="1"/>
      </xdr:nvSpPr>
      <xdr:spPr>
        <a:xfrm>
          <a:off x="2104159" y="10841182"/>
          <a:ext cx="571500" cy="64077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1</a:t>
          </a:r>
        </a:p>
      </xdr:txBody>
    </xdr:sp>
    <xdr:clientData/>
  </xdr:twoCellAnchor>
  <xdr:twoCellAnchor>
    <xdr:from>
      <xdr:col>3</xdr:col>
      <xdr:colOff>0</xdr:colOff>
      <xdr:row>36</xdr:row>
      <xdr:rowOff>164522</xdr:rowOff>
    </xdr:from>
    <xdr:to>
      <xdr:col>4</xdr:col>
      <xdr:colOff>0</xdr:colOff>
      <xdr:row>39</xdr:row>
      <xdr:rowOff>321869</xdr:rowOff>
    </xdr:to>
    <xdr:sp macro="" textlink="">
      <xdr:nvSpPr>
        <xdr:cNvPr id="49" name="TextBox 48">
          <a:extLst>
            <a:ext uri="{FF2B5EF4-FFF2-40B4-BE49-F238E27FC236}">
              <a16:creationId xmlns:a16="http://schemas.microsoft.com/office/drawing/2014/main" id="{00000000-0008-0000-0800-000031000000}"/>
            </a:ext>
          </a:extLst>
        </xdr:cNvPr>
        <xdr:cNvSpPr txBox="1"/>
      </xdr:nvSpPr>
      <xdr:spPr>
        <a:xfrm>
          <a:off x="1777594" y="14816868"/>
          <a:ext cx="329184" cy="210319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1</a:t>
          </a:r>
        </a:p>
      </xdr:txBody>
    </xdr:sp>
    <xdr:clientData/>
  </xdr:twoCellAnchor>
  <xdr:twoCellAnchor>
    <xdr:from>
      <xdr:col>3</xdr:col>
      <xdr:colOff>0</xdr:colOff>
      <xdr:row>46</xdr:row>
      <xdr:rowOff>1</xdr:rowOff>
    </xdr:from>
    <xdr:to>
      <xdr:col>4</xdr:col>
      <xdr:colOff>0</xdr:colOff>
      <xdr:row>47</xdr:row>
      <xdr:rowOff>1</xdr:rowOff>
    </xdr:to>
    <xdr:sp macro="" textlink="">
      <xdr:nvSpPr>
        <xdr:cNvPr id="50" name="TextBox 49">
          <a:extLst>
            <a:ext uri="{FF2B5EF4-FFF2-40B4-BE49-F238E27FC236}">
              <a16:creationId xmlns:a16="http://schemas.microsoft.com/office/drawing/2014/main" id="{00000000-0008-0000-0800-000032000000}"/>
            </a:ext>
          </a:extLst>
        </xdr:cNvPr>
        <xdr:cNvSpPr txBox="1"/>
      </xdr:nvSpPr>
      <xdr:spPr>
        <a:xfrm>
          <a:off x="2104159" y="16331046"/>
          <a:ext cx="571500" cy="15586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1</a:t>
          </a:r>
        </a:p>
      </xdr:txBody>
    </xdr:sp>
    <xdr:clientData/>
  </xdr:twoCellAnchor>
  <xdr:twoCellAnchor>
    <xdr:from>
      <xdr:col>3</xdr:col>
      <xdr:colOff>0</xdr:colOff>
      <xdr:row>51</xdr:row>
      <xdr:rowOff>1</xdr:rowOff>
    </xdr:from>
    <xdr:to>
      <xdr:col>4</xdr:col>
      <xdr:colOff>0</xdr:colOff>
      <xdr:row>52</xdr:row>
      <xdr:rowOff>1</xdr:rowOff>
    </xdr:to>
    <xdr:sp macro="" textlink="">
      <xdr:nvSpPr>
        <xdr:cNvPr id="51" name="TextBox 50">
          <a:extLst>
            <a:ext uri="{FF2B5EF4-FFF2-40B4-BE49-F238E27FC236}">
              <a16:creationId xmlns:a16="http://schemas.microsoft.com/office/drawing/2014/main" id="{00000000-0008-0000-0800-000033000000}"/>
            </a:ext>
          </a:extLst>
        </xdr:cNvPr>
        <xdr:cNvSpPr txBox="1"/>
      </xdr:nvSpPr>
      <xdr:spPr>
        <a:xfrm>
          <a:off x="2104159" y="17439410"/>
          <a:ext cx="571500" cy="320386"/>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1</a:t>
          </a:r>
        </a:p>
      </xdr:txBody>
    </xdr:sp>
    <xdr:clientData/>
  </xdr:twoCellAnchor>
  <xdr:twoCellAnchor>
    <xdr:from>
      <xdr:col>3</xdr:col>
      <xdr:colOff>0</xdr:colOff>
      <xdr:row>55</xdr:row>
      <xdr:rowOff>1</xdr:rowOff>
    </xdr:from>
    <xdr:to>
      <xdr:col>4</xdr:col>
      <xdr:colOff>0</xdr:colOff>
      <xdr:row>56</xdr:row>
      <xdr:rowOff>1</xdr:rowOff>
    </xdr:to>
    <xdr:sp macro="" textlink="">
      <xdr:nvSpPr>
        <xdr:cNvPr id="52" name="TextBox 51">
          <a:extLst>
            <a:ext uri="{FF2B5EF4-FFF2-40B4-BE49-F238E27FC236}">
              <a16:creationId xmlns:a16="http://schemas.microsoft.com/office/drawing/2014/main" id="{00000000-0008-0000-0800-000034000000}"/>
            </a:ext>
          </a:extLst>
        </xdr:cNvPr>
        <xdr:cNvSpPr txBox="1"/>
      </xdr:nvSpPr>
      <xdr:spPr>
        <a:xfrm>
          <a:off x="2104159" y="19050001"/>
          <a:ext cx="571500" cy="320386"/>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1</a:t>
          </a:r>
        </a:p>
      </xdr:txBody>
    </xdr:sp>
    <xdr:clientData/>
  </xdr:twoCellAnchor>
  <xdr:twoCellAnchor>
    <xdr:from>
      <xdr:col>3</xdr:col>
      <xdr:colOff>0</xdr:colOff>
      <xdr:row>60</xdr:row>
      <xdr:rowOff>0</xdr:rowOff>
    </xdr:from>
    <xdr:to>
      <xdr:col>4</xdr:col>
      <xdr:colOff>0</xdr:colOff>
      <xdr:row>62</xdr:row>
      <xdr:rowOff>14630</xdr:rowOff>
    </xdr:to>
    <xdr:sp macro="" textlink="">
      <xdr:nvSpPr>
        <xdr:cNvPr id="54" name="TextBox 53">
          <a:extLst>
            <a:ext uri="{FF2B5EF4-FFF2-40B4-BE49-F238E27FC236}">
              <a16:creationId xmlns:a16="http://schemas.microsoft.com/office/drawing/2014/main" id="{00000000-0008-0000-0800-000036000000}"/>
            </a:ext>
          </a:extLst>
        </xdr:cNvPr>
        <xdr:cNvSpPr txBox="1"/>
      </xdr:nvSpPr>
      <xdr:spPr>
        <a:xfrm>
          <a:off x="1777594" y="25003354"/>
          <a:ext cx="329184" cy="833932"/>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1</a:t>
          </a:r>
        </a:p>
      </xdr:txBody>
    </xdr:sp>
    <xdr:clientData/>
  </xdr:twoCellAnchor>
  <xdr:twoCellAnchor>
    <xdr:from>
      <xdr:col>3</xdr:col>
      <xdr:colOff>0</xdr:colOff>
      <xdr:row>67</xdr:row>
      <xdr:rowOff>164522</xdr:rowOff>
    </xdr:from>
    <xdr:to>
      <xdr:col>4</xdr:col>
      <xdr:colOff>0</xdr:colOff>
      <xdr:row>69</xdr:row>
      <xdr:rowOff>320386</xdr:rowOff>
    </xdr:to>
    <xdr:sp macro="" textlink="">
      <xdr:nvSpPr>
        <xdr:cNvPr id="55" name="TextBox 54">
          <a:extLst>
            <a:ext uri="{FF2B5EF4-FFF2-40B4-BE49-F238E27FC236}">
              <a16:creationId xmlns:a16="http://schemas.microsoft.com/office/drawing/2014/main" id="{00000000-0008-0000-0800-000037000000}"/>
            </a:ext>
          </a:extLst>
        </xdr:cNvPr>
        <xdr:cNvSpPr txBox="1"/>
      </xdr:nvSpPr>
      <xdr:spPr>
        <a:xfrm>
          <a:off x="2104159" y="22271181"/>
          <a:ext cx="571500" cy="64077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1</a:t>
          </a:r>
        </a:p>
      </xdr:txBody>
    </xdr:sp>
    <xdr:clientData/>
  </xdr:twoCellAnchor>
  <xdr:twoCellAnchor>
    <xdr:from>
      <xdr:col>3</xdr:col>
      <xdr:colOff>0</xdr:colOff>
      <xdr:row>85</xdr:row>
      <xdr:rowOff>0</xdr:rowOff>
    </xdr:from>
    <xdr:to>
      <xdr:col>4</xdr:col>
      <xdr:colOff>0</xdr:colOff>
      <xdr:row>86</xdr:row>
      <xdr:rowOff>0</xdr:rowOff>
    </xdr:to>
    <xdr:sp macro="" textlink="">
      <xdr:nvSpPr>
        <xdr:cNvPr id="56" name="TextBox 55">
          <a:extLst>
            <a:ext uri="{FF2B5EF4-FFF2-40B4-BE49-F238E27FC236}">
              <a16:creationId xmlns:a16="http://schemas.microsoft.com/office/drawing/2014/main" id="{00000000-0008-0000-0800-000038000000}"/>
            </a:ext>
          </a:extLst>
        </xdr:cNvPr>
        <xdr:cNvSpPr txBox="1"/>
      </xdr:nvSpPr>
      <xdr:spPr>
        <a:xfrm>
          <a:off x="2104159" y="25648227"/>
          <a:ext cx="571500" cy="649432"/>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1</a:t>
          </a:r>
        </a:p>
      </xdr:txBody>
    </xdr:sp>
    <xdr:clientData/>
  </xdr:twoCellAnchor>
  <xdr:twoCellAnchor>
    <xdr:from>
      <xdr:col>3</xdr:col>
      <xdr:colOff>0</xdr:colOff>
      <xdr:row>88</xdr:row>
      <xdr:rowOff>0</xdr:rowOff>
    </xdr:from>
    <xdr:to>
      <xdr:col>4</xdr:col>
      <xdr:colOff>0</xdr:colOff>
      <xdr:row>89</xdr:row>
      <xdr:rowOff>0</xdr:rowOff>
    </xdr:to>
    <xdr:sp macro="" textlink="">
      <xdr:nvSpPr>
        <xdr:cNvPr id="58" name="TextBox 57">
          <a:extLst>
            <a:ext uri="{FF2B5EF4-FFF2-40B4-BE49-F238E27FC236}">
              <a16:creationId xmlns:a16="http://schemas.microsoft.com/office/drawing/2014/main" id="{00000000-0008-0000-0800-00003A000000}"/>
            </a:ext>
          </a:extLst>
        </xdr:cNvPr>
        <xdr:cNvSpPr txBox="1"/>
      </xdr:nvSpPr>
      <xdr:spPr>
        <a:xfrm>
          <a:off x="2104159" y="29856545"/>
          <a:ext cx="571500" cy="1645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1</a:t>
          </a:r>
        </a:p>
      </xdr:txBody>
    </xdr:sp>
    <xdr:clientData/>
  </xdr:twoCellAnchor>
  <xdr:twoCellAnchor>
    <xdr:from>
      <xdr:col>3</xdr:col>
      <xdr:colOff>0</xdr:colOff>
      <xdr:row>91</xdr:row>
      <xdr:rowOff>0</xdr:rowOff>
    </xdr:from>
    <xdr:to>
      <xdr:col>4</xdr:col>
      <xdr:colOff>0</xdr:colOff>
      <xdr:row>92</xdr:row>
      <xdr:rowOff>0</xdr:rowOff>
    </xdr:to>
    <xdr:sp macro="" textlink="">
      <xdr:nvSpPr>
        <xdr:cNvPr id="59" name="TextBox 58">
          <a:extLst>
            <a:ext uri="{FF2B5EF4-FFF2-40B4-BE49-F238E27FC236}">
              <a16:creationId xmlns:a16="http://schemas.microsoft.com/office/drawing/2014/main" id="{00000000-0008-0000-0800-00003B000000}"/>
            </a:ext>
          </a:extLst>
        </xdr:cNvPr>
        <xdr:cNvSpPr txBox="1"/>
      </xdr:nvSpPr>
      <xdr:spPr>
        <a:xfrm>
          <a:off x="2104159" y="30350114"/>
          <a:ext cx="571500" cy="320386"/>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1</a:t>
          </a:r>
        </a:p>
      </xdr:txBody>
    </xdr:sp>
    <xdr:clientData/>
  </xdr:twoCellAnchor>
  <xdr:twoCellAnchor>
    <xdr:from>
      <xdr:col>3</xdr:col>
      <xdr:colOff>0</xdr:colOff>
      <xdr:row>94</xdr:row>
      <xdr:rowOff>0</xdr:rowOff>
    </xdr:from>
    <xdr:to>
      <xdr:col>4</xdr:col>
      <xdr:colOff>0</xdr:colOff>
      <xdr:row>95</xdr:row>
      <xdr:rowOff>0</xdr:rowOff>
    </xdr:to>
    <xdr:sp macro="" textlink="">
      <xdr:nvSpPr>
        <xdr:cNvPr id="61" name="TextBox 60">
          <a:extLst>
            <a:ext uri="{FF2B5EF4-FFF2-40B4-BE49-F238E27FC236}">
              <a16:creationId xmlns:a16="http://schemas.microsoft.com/office/drawing/2014/main" id="{00000000-0008-0000-0800-00003D000000}"/>
            </a:ext>
          </a:extLst>
        </xdr:cNvPr>
        <xdr:cNvSpPr txBox="1"/>
      </xdr:nvSpPr>
      <xdr:spPr>
        <a:xfrm>
          <a:off x="2104159" y="33588613"/>
          <a:ext cx="571500" cy="484909"/>
        </a:xfrm>
        <a:prstGeom prst="rect">
          <a:avLst/>
        </a:prstGeom>
        <a:solidFill>
          <a:srgbClr val="417B8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nchorCtr="0"/>
        <a:lstStyle/>
        <a:p>
          <a:pPr marL="0" indent="0" algn="ctr"/>
          <a:r>
            <a:rPr lang="en-AU" sz="1000">
              <a:solidFill>
                <a:schemeClr val="dk1"/>
              </a:solidFill>
              <a:latin typeface="Arial" panose="020B0604020202020204" pitchFamily="34" charset="0"/>
              <a:ea typeface="+mn-ea"/>
              <a:cs typeface="Arial" panose="020B0604020202020204" pitchFamily="34" charset="0"/>
            </a:rPr>
            <a:t>0-3 scaled</a:t>
          </a:r>
        </a:p>
      </xdr:txBody>
    </xdr:sp>
    <xdr:clientData/>
  </xdr:twoCellAnchor>
  <xdr:twoCellAnchor>
    <xdr:from>
      <xdr:col>3</xdr:col>
      <xdr:colOff>0</xdr:colOff>
      <xdr:row>95</xdr:row>
      <xdr:rowOff>0</xdr:rowOff>
    </xdr:from>
    <xdr:to>
      <xdr:col>4</xdr:col>
      <xdr:colOff>0</xdr:colOff>
      <xdr:row>96</xdr:row>
      <xdr:rowOff>7316</xdr:rowOff>
    </xdr:to>
    <xdr:sp macro="" textlink="">
      <xdr:nvSpPr>
        <xdr:cNvPr id="62" name="TextBox 61">
          <a:extLst>
            <a:ext uri="{FF2B5EF4-FFF2-40B4-BE49-F238E27FC236}">
              <a16:creationId xmlns:a16="http://schemas.microsoft.com/office/drawing/2014/main" id="{00000000-0008-0000-0800-00003E000000}"/>
            </a:ext>
          </a:extLst>
        </xdr:cNvPr>
        <xdr:cNvSpPr txBox="1"/>
      </xdr:nvSpPr>
      <xdr:spPr>
        <a:xfrm>
          <a:off x="1777594" y="37329466"/>
          <a:ext cx="329184" cy="658368"/>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1</a:t>
          </a:r>
        </a:p>
      </xdr:txBody>
    </xdr:sp>
    <xdr:clientData/>
  </xdr:twoCellAnchor>
  <xdr:twoCellAnchor>
    <xdr:from>
      <xdr:col>3</xdr:col>
      <xdr:colOff>0</xdr:colOff>
      <xdr:row>97</xdr:row>
      <xdr:rowOff>804672</xdr:rowOff>
    </xdr:from>
    <xdr:to>
      <xdr:col>4</xdr:col>
      <xdr:colOff>0</xdr:colOff>
      <xdr:row>98</xdr:row>
      <xdr:rowOff>328185</xdr:rowOff>
    </xdr:to>
    <xdr:sp macro="" textlink="">
      <xdr:nvSpPr>
        <xdr:cNvPr id="63" name="TextBox 62">
          <a:extLst>
            <a:ext uri="{FF2B5EF4-FFF2-40B4-BE49-F238E27FC236}">
              <a16:creationId xmlns:a16="http://schemas.microsoft.com/office/drawing/2014/main" id="{00000000-0008-0000-0800-00003F000000}"/>
            </a:ext>
          </a:extLst>
        </xdr:cNvPr>
        <xdr:cNvSpPr txBox="1"/>
      </xdr:nvSpPr>
      <xdr:spPr>
        <a:xfrm>
          <a:off x="1777594" y="38975386"/>
          <a:ext cx="329184" cy="3355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1</a:t>
          </a:r>
        </a:p>
      </xdr:txBody>
    </xdr:sp>
    <xdr:clientData/>
  </xdr:twoCellAnchor>
  <xdr:twoCellAnchor>
    <xdr:from>
      <xdr:col>3</xdr:col>
      <xdr:colOff>0</xdr:colOff>
      <xdr:row>101</xdr:row>
      <xdr:rowOff>0</xdr:rowOff>
    </xdr:from>
    <xdr:to>
      <xdr:col>4</xdr:col>
      <xdr:colOff>0</xdr:colOff>
      <xdr:row>102</xdr:row>
      <xdr:rowOff>482803</xdr:rowOff>
    </xdr:to>
    <xdr:sp macro="" textlink="">
      <xdr:nvSpPr>
        <xdr:cNvPr id="64" name="TextBox 63">
          <a:extLst>
            <a:ext uri="{FF2B5EF4-FFF2-40B4-BE49-F238E27FC236}">
              <a16:creationId xmlns:a16="http://schemas.microsoft.com/office/drawing/2014/main" id="{00000000-0008-0000-0800-000040000000}"/>
            </a:ext>
          </a:extLst>
        </xdr:cNvPr>
        <xdr:cNvSpPr txBox="1"/>
      </xdr:nvSpPr>
      <xdr:spPr>
        <a:xfrm>
          <a:off x="1777594" y="45990662"/>
          <a:ext cx="329184" cy="972922"/>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1</a:t>
          </a:r>
        </a:p>
      </xdr:txBody>
    </xdr:sp>
    <xdr:clientData/>
  </xdr:twoCellAnchor>
  <xdr:twoCellAnchor>
    <xdr:from>
      <xdr:col>3</xdr:col>
      <xdr:colOff>0</xdr:colOff>
      <xdr:row>108</xdr:row>
      <xdr:rowOff>320386</xdr:rowOff>
    </xdr:from>
    <xdr:to>
      <xdr:col>4</xdr:col>
      <xdr:colOff>0</xdr:colOff>
      <xdr:row>111</xdr:row>
      <xdr:rowOff>0</xdr:rowOff>
    </xdr:to>
    <xdr:sp macro="" textlink="">
      <xdr:nvSpPr>
        <xdr:cNvPr id="65" name="TextBox 64">
          <a:extLst>
            <a:ext uri="{FF2B5EF4-FFF2-40B4-BE49-F238E27FC236}">
              <a16:creationId xmlns:a16="http://schemas.microsoft.com/office/drawing/2014/main" id="{00000000-0008-0000-0800-000041000000}"/>
            </a:ext>
          </a:extLst>
        </xdr:cNvPr>
        <xdr:cNvSpPr txBox="1"/>
      </xdr:nvSpPr>
      <xdr:spPr>
        <a:xfrm>
          <a:off x="1777594" y="49127400"/>
          <a:ext cx="329184" cy="828101"/>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1</a:t>
          </a:r>
        </a:p>
      </xdr:txBody>
    </xdr:sp>
    <xdr:clientData/>
  </xdr:twoCellAnchor>
  <xdr:twoCellAnchor>
    <xdr:from>
      <xdr:col>3</xdr:col>
      <xdr:colOff>0</xdr:colOff>
      <xdr:row>116</xdr:row>
      <xdr:rowOff>475488</xdr:rowOff>
    </xdr:from>
    <xdr:to>
      <xdr:col>4</xdr:col>
      <xdr:colOff>0</xdr:colOff>
      <xdr:row>119</xdr:row>
      <xdr:rowOff>7315</xdr:rowOff>
    </xdr:to>
    <xdr:sp macro="" textlink="">
      <xdr:nvSpPr>
        <xdr:cNvPr id="66" name="TextBox 65">
          <a:extLst>
            <a:ext uri="{FF2B5EF4-FFF2-40B4-BE49-F238E27FC236}">
              <a16:creationId xmlns:a16="http://schemas.microsoft.com/office/drawing/2014/main" id="{00000000-0008-0000-0800-000042000000}"/>
            </a:ext>
          </a:extLst>
        </xdr:cNvPr>
        <xdr:cNvSpPr txBox="1"/>
      </xdr:nvSpPr>
      <xdr:spPr>
        <a:xfrm>
          <a:off x="1777594" y="46224749"/>
          <a:ext cx="329184" cy="841248"/>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1</a:t>
          </a:r>
        </a:p>
      </xdr:txBody>
    </xdr:sp>
    <xdr:clientData/>
  </xdr:twoCellAnchor>
  <xdr:twoCellAnchor>
    <xdr:from>
      <xdr:col>3</xdr:col>
      <xdr:colOff>0</xdr:colOff>
      <xdr:row>124</xdr:row>
      <xdr:rowOff>482803</xdr:rowOff>
    </xdr:from>
    <xdr:to>
      <xdr:col>4</xdr:col>
      <xdr:colOff>0</xdr:colOff>
      <xdr:row>127</xdr:row>
      <xdr:rowOff>7315</xdr:rowOff>
    </xdr:to>
    <xdr:sp macro="" textlink="">
      <xdr:nvSpPr>
        <xdr:cNvPr id="67" name="TextBox 66">
          <a:extLst>
            <a:ext uri="{FF2B5EF4-FFF2-40B4-BE49-F238E27FC236}">
              <a16:creationId xmlns:a16="http://schemas.microsoft.com/office/drawing/2014/main" id="{00000000-0008-0000-0800-000043000000}"/>
            </a:ext>
          </a:extLst>
        </xdr:cNvPr>
        <xdr:cNvSpPr txBox="1"/>
      </xdr:nvSpPr>
      <xdr:spPr>
        <a:xfrm>
          <a:off x="1777594" y="49377600"/>
          <a:ext cx="329184" cy="99486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1</a:t>
          </a:r>
        </a:p>
      </xdr:txBody>
    </xdr:sp>
    <xdr:clientData/>
  </xdr:twoCellAnchor>
  <xdr:twoCellAnchor>
    <xdr:from>
      <xdr:col>3</xdr:col>
      <xdr:colOff>0</xdr:colOff>
      <xdr:row>131</xdr:row>
      <xdr:rowOff>0</xdr:rowOff>
    </xdr:from>
    <xdr:to>
      <xdr:col>4</xdr:col>
      <xdr:colOff>0</xdr:colOff>
      <xdr:row>134</xdr:row>
      <xdr:rowOff>0</xdr:rowOff>
    </xdr:to>
    <xdr:sp macro="" textlink="">
      <xdr:nvSpPr>
        <xdr:cNvPr id="68" name="TextBox 67">
          <a:extLst>
            <a:ext uri="{FF2B5EF4-FFF2-40B4-BE49-F238E27FC236}">
              <a16:creationId xmlns:a16="http://schemas.microsoft.com/office/drawing/2014/main" id="{00000000-0008-0000-0800-000044000000}"/>
            </a:ext>
          </a:extLst>
        </xdr:cNvPr>
        <xdr:cNvSpPr txBox="1"/>
      </xdr:nvSpPr>
      <xdr:spPr>
        <a:xfrm>
          <a:off x="2104159" y="51175227"/>
          <a:ext cx="571500" cy="1125682"/>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1</a:t>
          </a:r>
        </a:p>
      </xdr:txBody>
    </xdr:sp>
    <xdr:clientData/>
  </xdr:twoCellAnchor>
  <xdr:twoCellAnchor>
    <xdr:from>
      <xdr:col>3</xdr:col>
      <xdr:colOff>0</xdr:colOff>
      <xdr:row>134</xdr:row>
      <xdr:rowOff>0</xdr:rowOff>
    </xdr:from>
    <xdr:to>
      <xdr:col>4</xdr:col>
      <xdr:colOff>0</xdr:colOff>
      <xdr:row>135</xdr:row>
      <xdr:rowOff>0</xdr:rowOff>
    </xdr:to>
    <xdr:sp macro="" textlink="">
      <xdr:nvSpPr>
        <xdr:cNvPr id="69" name="TextBox 68">
          <a:extLst>
            <a:ext uri="{FF2B5EF4-FFF2-40B4-BE49-F238E27FC236}">
              <a16:creationId xmlns:a16="http://schemas.microsoft.com/office/drawing/2014/main" id="{00000000-0008-0000-0800-000045000000}"/>
            </a:ext>
          </a:extLst>
        </xdr:cNvPr>
        <xdr:cNvSpPr txBox="1"/>
      </xdr:nvSpPr>
      <xdr:spPr>
        <a:xfrm>
          <a:off x="2104159" y="52300909"/>
          <a:ext cx="571500" cy="164523"/>
        </a:xfrm>
        <a:prstGeom prst="rect">
          <a:avLst/>
        </a:prstGeom>
        <a:solidFill>
          <a:srgbClr val="417B8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nchorCtr="0"/>
        <a:lstStyle/>
        <a:p>
          <a:pPr marL="0" indent="0" algn="ctr"/>
          <a:r>
            <a:rPr lang="en-AU" sz="1000">
              <a:solidFill>
                <a:schemeClr val="dk1"/>
              </a:solidFill>
              <a:latin typeface="Arial" panose="020B0604020202020204" pitchFamily="34" charset="0"/>
              <a:ea typeface="+mn-ea"/>
              <a:cs typeface="Arial" panose="020B0604020202020204" pitchFamily="34" charset="0"/>
            </a:rPr>
            <a:t>0-3 Scaled</a:t>
          </a:r>
        </a:p>
      </xdr:txBody>
    </xdr:sp>
    <xdr:clientData/>
  </xdr:twoCellAnchor>
  <xdr:twoCellAnchor>
    <xdr:from>
      <xdr:col>3</xdr:col>
      <xdr:colOff>0</xdr:colOff>
      <xdr:row>135</xdr:row>
      <xdr:rowOff>0</xdr:rowOff>
    </xdr:from>
    <xdr:to>
      <xdr:col>4</xdr:col>
      <xdr:colOff>0</xdr:colOff>
      <xdr:row>136</xdr:row>
      <xdr:rowOff>0</xdr:rowOff>
    </xdr:to>
    <xdr:sp macro="" textlink="">
      <xdr:nvSpPr>
        <xdr:cNvPr id="70" name="TextBox 69">
          <a:extLst>
            <a:ext uri="{FF2B5EF4-FFF2-40B4-BE49-F238E27FC236}">
              <a16:creationId xmlns:a16="http://schemas.microsoft.com/office/drawing/2014/main" id="{00000000-0008-0000-0800-000046000000}"/>
            </a:ext>
          </a:extLst>
        </xdr:cNvPr>
        <xdr:cNvSpPr txBox="1"/>
      </xdr:nvSpPr>
      <xdr:spPr>
        <a:xfrm>
          <a:off x="2104159" y="53443909"/>
          <a:ext cx="571500" cy="320386"/>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1</a:t>
          </a:r>
        </a:p>
      </xdr:txBody>
    </xdr:sp>
    <xdr:clientData/>
  </xdr:twoCellAnchor>
  <xdr:twoCellAnchor>
    <xdr:from>
      <xdr:col>3</xdr:col>
      <xdr:colOff>0</xdr:colOff>
      <xdr:row>141</xdr:row>
      <xdr:rowOff>0</xdr:rowOff>
    </xdr:from>
    <xdr:to>
      <xdr:col>4</xdr:col>
      <xdr:colOff>0</xdr:colOff>
      <xdr:row>143</xdr:row>
      <xdr:rowOff>0</xdr:rowOff>
    </xdr:to>
    <xdr:sp macro="" textlink="">
      <xdr:nvSpPr>
        <xdr:cNvPr id="71" name="TextBox 70">
          <a:extLst>
            <a:ext uri="{FF2B5EF4-FFF2-40B4-BE49-F238E27FC236}">
              <a16:creationId xmlns:a16="http://schemas.microsoft.com/office/drawing/2014/main" id="{00000000-0008-0000-0800-000047000000}"/>
            </a:ext>
          </a:extLst>
        </xdr:cNvPr>
        <xdr:cNvSpPr txBox="1"/>
      </xdr:nvSpPr>
      <xdr:spPr>
        <a:xfrm>
          <a:off x="2104159" y="55054500"/>
          <a:ext cx="571500" cy="649432"/>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1</a:t>
          </a:r>
        </a:p>
      </xdr:txBody>
    </xdr:sp>
    <xdr:clientData/>
  </xdr:twoCellAnchor>
  <xdr:twoCellAnchor>
    <xdr:from>
      <xdr:col>3</xdr:col>
      <xdr:colOff>0</xdr:colOff>
      <xdr:row>147</xdr:row>
      <xdr:rowOff>0</xdr:rowOff>
    </xdr:from>
    <xdr:to>
      <xdr:col>4</xdr:col>
      <xdr:colOff>0</xdr:colOff>
      <xdr:row>148</xdr:row>
      <xdr:rowOff>0</xdr:rowOff>
    </xdr:to>
    <xdr:sp macro="" textlink="">
      <xdr:nvSpPr>
        <xdr:cNvPr id="72" name="TextBox 71">
          <a:extLst>
            <a:ext uri="{FF2B5EF4-FFF2-40B4-BE49-F238E27FC236}">
              <a16:creationId xmlns:a16="http://schemas.microsoft.com/office/drawing/2014/main" id="{00000000-0008-0000-0800-000048000000}"/>
            </a:ext>
          </a:extLst>
        </xdr:cNvPr>
        <xdr:cNvSpPr txBox="1"/>
      </xdr:nvSpPr>
      <xdr:spPr>
        <a:xfrm>
          <a:off x="2104159" y="57331841"/>
          <a:ext cx="571500" cy="81395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1</a:t>
          </a:r>
        </a:p>
      </xdr:txBody>
    </xdr:sp>
    <xdr:clientData/>
  </xdr:twoCellAnchor>
  <xdr:twoCellAnchor>
    <xdr:from>
      <xdr:col>3</xdr:col>
      <xdr:colOff>0</xdr:colOff>
      <xdr:row>149</xdr:row>
      <xdr:rowOff>0</xdr:rowOff>
    </xdr:from>
    <xdr:to>
      <xdr:col>4</xdr:col>
      <xdr:colOff>0</xdr:colOff>
      <xdr:row>152</xdr:row>
      <xdr:rowOff>0</xdr:rowOff>
    </xdr:to>
    <xdr:sp macro="" textlink="">
      <xdr:nvSpPr>
        <xdr:cNvPr id="73" name="TextBox 72">
          <a:extLst>
            <a:ext uri="{FF2B5EF4-FFF2-40B4-BE49-F238E27FC236}">
              <a16:creationId xmlns:a16="http://schemas.microsoft.com/office/drawing/2014/main" id="{00000000-0008-0000-0800-000049000000}"/>
            </a:ext>
          </a:extLst>
        </xdr:cNvPr>
        <xdr:cNvSpPr txBox="1"/>
      </xdr:nvSpPr>
      <xdr:spPr>
        <a:xfrm>
          <a:off x="2104159" y="58959750"/>
          <a:ext cx="571500" cy="969818"/>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1</a:t>
          </a:r>
        </a:p>
      </xdr:txBody>
    </xdr:sp>
    <xdr:clientData/>
  </xdr:twoCellAnchor>
  <xdr:twoCellAnchor>
    <xdr:from>
      <xdr:col>3</xdr:col>
      <xdr:colOff>0</xdr:colOff>
      <xdr:row>154</xdr:row>
      <xdr:rowOff>320385</xdr:rowOff>
    </xdr:from>
    <xdr:to>
      <xdr:col>4</xdr:col>
      <xdr:colOff>0</xdr:colOff>
      <xdr:row>157</xdr:row>
      <xdr:rowOff>320385</xdr:rowOff>
    </xdr:to>
    <xdr:sp macro="" textlink="">
      <xdr:nvSpPr>
        <xdr:cNvPr id="74" name="TextBox 73">
          <a:extLst>
            <a:ext uri="{FF2B5EF4-FFF2-40B4-BE49-F238E27FC236}">
              <a16:creationId xmlns:a16="http://schemas.microsoft.com/office/drawing/2014/main" id="{00000000-0008-0000-0800-00004A000000}"/>
            </a:ext>
          </a:extLst>
        </xdr:cNvPr>
        <xdr:cNvSpPr txBox="1"/>
      </xdr:nvSpPr>
      <xdr:spPr>
        <a:xfrm>
          <a:off x="2104159" y="60578999"/>
          <a:ext cx="571500" cy="80529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1</a:t>
          </a:r>
        </a:p>
      </xdr:txBody>
    </xdr:sp>
    <xdr:clientData/>
  </xdr:twoCellAnchor>
  <xdr:twoCellAnchor>
    <xdr:from>
      <xdr:col>3</xdr:col>
      <xdr:colOff>0</xdr:colOff>
      <xdr:row>164</xdr:row>
      <xdr:rowOff>0</xdr:rowOff>
    </xdr:from>
    <xdr:to>
      <xdr:col>4</xdr:col>
      <xdr:colOff>0</xdr:colOff>
      <xdr:row>165</xdr:row>
      <xdr:rowOff>0</xdr:rowOff>
    </xdr:to>
    <xdr:sp macro="" textlink="">
      <xdr:nvSpPr>
        <xdr:cNvPr id="75" name="TextBox 74">
          <a:extLst>
            <a:ext uri="{FF2B5EF4-FFF2-40B4-BE49-F238E27FC236}">
              <a16:creationId xmlns:a16="http://schemas.microsoft.com/office/drawing/2014/main" id="{00000000-0008-0000-0800-00004B000000}"/>
            </a:ext>
          </a:extLst>
        </xdr:cNvPr>
        <xdr:cNvSpPr txBox="1"/>
      </xdr:nvSpPr>
      <xdr:spPr>
        <a:xfrm>
          <a:off x="2104159" y="62683159"/>
          <a:ext cx="571500" cy="1645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1</a:t>
          </a:r>
        </a:p>
      </xdr:txBody>
    </xdr:sp>
    <xdr:clientData/>
  </xdr:twoCellAnchor>
  <xdr:twoCellAnchor>
    <xdr:from>
      <xdr:col>3</xdr:col>
      <xdr:colOff>0</xdr:colOff>
      <xdr:row>168</xdr:row>
      <xdr:rowOff>0</xdr:rowOff>
    </xdr:from>
    <xdr:to>
      <xdr:col>4</xdr:col>
      <xdr:colOff>0</xdr:colOff>
      <xdr:row>169</xdr:row>
      <xdr:rowOff>0</xdr:rowOff>
    </xdr:to>
    <xdr:sp macro="" textlink="">
      <xdr:nvSpPr>
        <xdr:cNvPr id="77" name="TextBox 76">
          <a:extLst>
            <a:ext uri="{FF2B5EF4-FFF2-40B4-BE49-F238E27FC236}">
              <a16:creationId xmlns:a16="http://schemas.microsoft.com/office/drawing/2014/main" id="{00000000-0008-0000-0800-00004D000000}"/>
            </a:ext>
          </a:extLst>
        </xdr:cNvPr>
        <xdr:cNvSpPr txBox="1"/>
      </xdr:nvSpPr>
      <xdr:spPr>
        <a:xfrm>
          <a:off x="2104159" y="65280886"/>
          <a:ext cx="571500" cy="1645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1</a:t>
          </a:r>
        </a:p>
      </xdr:txBody>
    </xdr:sp>
    <xdr:clientData/>
  </xdr:twoCellAnchor>
  <xdr:twoCellAnchor>
    <xdr:from>
      <xdr:col>3</xdr:col>
      <xdr:colOff>0</xdr:colOff>
      <xdr:row>170</xdr:row>
      <xdr:rowOff>7314</xdr:rowOff>
    </xdr:from>
    <xdr:to>
      <xdr:col>4</xdr:col>
      <xdr:colOff>0</xdr:colOff>
      <xdr:row>171</xdr:row>
      <xdr:rowOff>7313</xdr:rowOff>
    </xdr:to>
    <xdr:sp macro="" textlink="">
      <xdr:nvSpPr>
        <xdr:cNvPr id="79" name="TextBox 78">
          <a:extLst>
            <a:ext uri="{FF2B5EF4-FFF2-40B4-BE49-F238E27FC236}">
              <a16:creationId xmlns:a16="http://schemas.microsoft.com/office/drawing/2014/main" id="{00000000-0008-0000-0800-00004F000000}"/>
            </a:ext>
          </a:extLst>
        </xdr:cNvPr>
        <xdr:cNvSpPr txBox="1"/>
      </xdr:nvSpPr>
      <xdr:spPr>
        <a:xfrm>
          <a:off x="1777594" y="79084626"/>
          <a:ext cx="329184" cy="32918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1</a:t>
          </a:r>
        </a:p>
      </xdr:txBody>
    </xdr:sp>
    <xdr:clientData/>
  </xdr:twoCellAnchor>
  <xdr:twoCellAnchor>
    <xdr:from>
      <xdr:col>3</xdr:col>
      <xdr:colOff>0</xdr:colOff>
      <xdr:row>173</xdr:row>
      <xdr:rowOff>0</xdr:rowOff>
    </xdr:from>
    <xdr:to>
      <xdr:col>4</xdr:col>
      <xdr:colOff>0</xdr:colOff>
      <xdr:row>174</xdr:row>
      <xdr:rowOff>0</xdr:rowOff>
    </xdr:to>
    <xdr:sp macro="" textlink="">
      <xdr:nvSpPr>
        <xdr:cNvPr id="80" name="TextBox 79">
          <a:extLst>
            <a:ext uri="{FF2B5EF4-FFF2-40B4-BE49-F238E27FC236}">
              <a16:creationId xmlns:a16="http://schemas.microsoft.com/office/drawing/2014/main" id="{00000000-0008-0000-0800-000050000000}"/>
            </a:ext>
          </a:extLst>
        </xdr:cNvPr>
        <xdr:cNvSpPr txBox="1"/>
      </xdr:nvSpPr>
      <xdr:spPr>
        <a:xfrm>
          <a:off x="2104159" y="69489205"/>
          <a:ext cx="571500" cy="1446068"/>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1</a:t>
          </a:r>
        </a:p>
      </xdr:txBody>
    </xdr:sp>
    <xdr:clientData/>
  </xdr:twoCellAnchor>
  <xdr:twoCellAnchor>
    <xdr:from>
      <xdr:col>3</xdr:col>
      <xdr:colOff>0</xdr:colOff>
      <xdr:row>178</xdr:row>
      <xdr:rowOff>0</xdr:rowOff>
    </xdr:from>
    <xdr:to>
      <xdr:col>4</xdr:col>
      <xdr:colOff>0</xdr:colOff>
      <xdr:row>180</xdr:row>
      <xdr:rowOff>0</xdr:rowOff>
    </xdr:to>
    <xdr:sp macro="" textlink="">
      <xdr:nvSpPr>
        <xdr:cNvPr id="81" name="TextBox 80">
          <a:extLst>
            <a:ext uri="{FF2B5EF4-FFF2-40B4-BE49-F238E27FC236}">
              <a16:creationId xmlns:a16="http://schemas.microsoft.com/office/drawing/2014/main" id="{00000000-0008-0000-0800-000051000000}"/>
            </a:ext>
          </a:extLst>
        </xdr:cNvPr>
        <xdr:cNvSpPr txBox="1"/>
      </xdr:nvSpPr>
      <xdr:spPr>
        <a:xfrm>
          <a:off x="2104159" y="73671545"/>
          <a:ext cx="571500" cy="48491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1</a:t>
          </a:r>
        </a:p>
      </xdr:txBody>
    </xdr:sp>
    <xdr:clientData/>
  </xdr:twoCellAnchor>
  <xdr:twoCellAnchor>
    <xdr:from>
      <xdr:col>3</xdr:col>
      <xdr:colOff>0</xdr:colOff>
      <xdr:row>182</xdr:row>
      <xdr:rowOff>0</xdr:rowOff>
    </xdr:from>
    <xdr:to>
      <xdr:col>4</xdr:col>
      <xdr:colOff>0</xdr:colOff>
      <xdr:row>184</xdr:row>
      <xdr:rowOff>0</xdr:rowOff>
    </xdr:to>
    <xdr:sp macro="" textlink="">
      <xdr:nvSpPr>
        <xdr:cNvPr id="83" name="TextBox 82">
          <a:extLst>
            <a:ext uri="{FF2B5EF4-FFF2-40B4-BE49-F238E27FC236}">
              <a16:creationId xmlns:a16="http://schemas.microsoft.com/office/drawing/2014/main" id="{00000000-0008-0000-0800-000053000000}"/>
            </a:ext>
          </a:extLst>
        </xdr:cNvPr>
        <xdr:cNvSpPr txBox="1"/>
      </xdr:nvSpPr>
      <xdr:spPr>
        <a:xfrm>
          <a:off x="2104159" y="76087432"/>
          <a:ext cx="571500" cy="1125682"/>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1</a:t>
          </a:r>
        </a:p>
      </xdr:txBody>
    </xdr:sp>
    <xdr:clientData/>
  </xdr:twoCellAnchor>
  <xdr:twoCellAnchor>
    <xdr:from>
      <xdr:col>3</xdr:col>
      <xdr:colOff>0</xdr:colOff>
      <xdr:row>190</xdr:row>
      <xdr:rowOff>0</xdr:rowOff>
    </xdr:from>
    <xdr:to>
      <xdr:col>4</xdr:col>
      <xdr:colOff>0</xdr:colOff>
      <xdr:row>191</xdr:row>
      <xdr:rowOff>0</xdr:rowOff>
    </xdr:to>
    <xdr:sp macro="" textlink="">
      <xdr:nvSpPr>
        <xdr:cNvPr id="84" name="TextBox 83">
          <a:extLst>
            <a:ext uri="{FF2B5EF4-FFF2-40B4-BE49-F238E27FC236}">
              <a16:creationId xmlns:a16="http://schemas.microsoft.com/office/drawing/2014/main" id="{00000000-0008-0000-0800-000054000000}"/>
            </a:ext>
          </a:extLst>
        </xdr:cNvPr>
        <xdr:cNvSpPr txBox="1"/>
      </xdr:nvSpPr>
      <xdr:spPr>
        <a:xfrm>
          <a:off x="2104159" y="79308614"/>
          <a:ext cx="571500" cy="320386"/>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1</a:t>
          </a:r>
        </a:p>
      </xdr:txBody>
    </xdr:sp>
    <xdr:clientData/>
  </xdr:twoCellAnchor>
  <xdr:twoCellAnchor>
    <xdr:from>
      <xdr:col>3</xdr:col>
      <xdr:colOff>0</xdr:colOff>
      <xdr:row>195</xdr:row>
      <xdr:rowOff>0</xdr:rowOff>
    </xdr:from>
    <xdr:to>
      <xdr:col>4</xdr:col>
      <xdr:colOff>0</xdr:colOff>
      <xdr:row>196</xdr:row>
      <xdr:rowOff>0</xdr:rowOff>
    </xdr:to>
    <xdr:sp macro="" textlink="">
      <xdr:nvSpPr>
        <xdr:cNvPr id="85" name="TextBox 84">
          <a:extLst>
            <a:ext uri="{FF2B5EF4-FFF2-40B4-BE49-F238E27FC236}">
              <a16:creationId xmlns:a16="http://schemas.microsoft.com/office/drawing/2014/main" id="{00000000-0008-0000-0800-000055000000}"/>
            </a:ext>
          </a:extLst>
        </xdr:cNvPr>
        <xdr:cNvSpPr txBox="1"/>
      </xdr:nvSpPr>
      <xdr:spPr>
        <a:xfrm>
          <a:off x="2104159" y="80607477"/>
          <a:ext cx="571500" cy="1645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1</a:t>
          </a:r>
        </a:p>
      </xdr:txBody>
    </xdr:sp>
    <xdr:clientData/>
  </xdr:twoCellAnchor>
  <xdr:twoCellAnchor>
    <xdr:from>
      <xdr:col>3</xdr:col>
      <xdr:colOff>0</xdr:colOff>
      <xdr:row>200</xdr:row>
      <xdr:rowOff>320385</xdr:rowOff>
    </xdr:from>
    <xdr:to>
      <xdr:col>4</xdr:col>
      <xdr:colOff>0</xdr:colOff>
      <xdr:row>202</xdr:row>
      <xdr:rowOff>164522</xdr:rowOff>
    </xdr:to>
    <xdr:sp macro="" textlink="">
      <xdr:nvSpPr>
        <xdr:cNvPr id="86" name="TextBox 85">
          <a:extLst>
            <a:ext uri="{FF2B5EF4-FFF2-40B4-BE49-F238E27FC236}">
              <a16:creationId xmlns:a16="http://schemas.microsoft.com/office/drawing/2014/main" id="{00000000-0008-0000-0800-000056000000}"/>
            </a:ext>
          </a:extLst>
        </xdr:cNvPr>
        <xdr:cNvSpPr txBox="1"/>
      </xdr:nvSpPr>
      <xdr:spPr>
        <a:xfrm>
          <a:off x="2104159" y="82391249"/>
          <a:ext cx="571500" cy="484909"/>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1</a:t>
          </a:r>
        </a:p>
      </xdr:txBody>
    </xdr:sp>
    <xdr:clientData/>
  </xdr:twoCellAnchor>
  <xdr:twoCellAnchor>
    <xdr:from>
      <xdr:col>3</xdr:col>
      <xdr:colOff>0</xdr:colOff>
      <xdr:row>207</xdr:row>
      <xdr:rowOff>0</xdr:rowOff>
    </xdr:from>
    <xdr:to>
      <xdr:col>4</xdr:col>
      <xdr:colOff>0</xdr:colOff>
      <xdr:row>209</xdr:row>
      <xdr:rowOff>0</xdr:rowOff>
    </xdr:to>
    <xdr:sp macro="" textlink="">
      <xdr:nvSpPr>
        <xdr:cNvPr id="87" name="TextBox 86">
          <a:extLst>
            <a:ext uri="{FF2B5EF4-FFF2-40B4-BE49-F238E27FC236}">
              <a16:creationId xmlns:a16="http://schemas.microsoft.com/office/drawing/2014/main" id="{00000000-0008-0000-0800-000057000000}"/>
            </a:ext>
          </a:extLst>
        </xdr:cNvPr>
        <xdr:cNvSpPr txBox="1"/>
      </xdr:nvSpPr>
      <xdr:spPr>
        <a:xfrm>
          <a:off x="1777594" y="84475930"/>
          <a:ext cx="329184" cy="146304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1</a:t>
          </a:r>
        </a:p>
      </xdr:txBody>
    </xdr:sp>
    <xdr:clientData/>
  </xdr:twoCellAnchor>
  <xdr:twoCellAnchor>
    <xdr:from>
      <xdr:col>3</xdr:col>
      <xdr:colOff>0</xdr:colOff>
      <xdr:row>210</xdr:row>
      <xdr:rowOff>490118</xdr:rowOff>
    </xdr:from>
    <xdr:to>
      <xdr:col>4</xdr:col>
      <xdr:colOff>0</xdr:colOff>
      <xdr:row>212</xdr:row>
      <xdr:rowOff>643736</xdr:rowOff>
    </xdr:to>
    <xdr:sp macro="" textlink="">
      <xdr:nvSpPr>
        <xdr:cNvPr id="88" name="TextBox 87">
          <a:extLst>
            <a:ext uri="{FF2B5EF4-FFF2-40B4-BE49-F238E27FC236}">
              <a16:creationId xmlns:a16="http://schemas.microsoft.com/office/drawing/2014/main" id="{00000000-0008-0000-0800-000058000000}"/>
            </a:ext>
          </a:extLst>
        </xdr:cNvPr>
        <xdr:cNvSpPr txBox="1"/>
      </xdr:nvSpPr>
      <xdr:spPr>
        <a:xfrm>
          <a:off x="1777594" y="87402009"/>
          <a:ext cx="329184" cy="972921"/>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1</a:t>
          </a:r>
        </a:p>
      </xdr:txBody>
    </xdr:sp>
    <xdr:clientData/>
  </xdr:twoCellAnchor>
  <xdr:twoCellAnchor>
    <xdr:from>
      <xdr:col>3</xdr:col>
      <xdr:colOff>0</xdr:colOff>
      <xdr:row>215</xdr:row>
      <xdr:rowOff>0</xdr:rowOff>
    </xdr:from>
    <xdr:to>
      <xdr:col>4</xdr:col>
      <xdr:colOff>0</xdr:colOff>
      <xdr:row>216</xdr:row>
      <xdr:rowOff>0</xdr:rowOff>
    </xdr:to>
    <xdr:sp macro="" textlink="">
      <xdr:nvSpPr>
        <xdr:cNvPr id="91" name="TextBox 90">
          <a:extLst>
            <a:ext uri="{FF2B5EF4-FFF2-40B4-BE49-F238E27FC236}">
              <a16:creationId xmlns:a16="http://schemas.microsoft.com/office/drawing/2014/main" id="{00000000-0008-0000-0800-00005B000000}"/>
            </a:ext>
          </a:extLst>
        </xdr:cNvPr>
        <xdr:cNvSpPr txBox="1"/>
      </xdr:nvSpPr>
      <xdr:spPr>
        <a:xfrm>
          <a:off x="1777594" y="98052940"/>
          <a:ext cx="329184" cy="1784909"/>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1</a:t>
          </a:r>
        </a:p>
      </xdr:txBody>
    </xdr:sp>
    <xdr:clientData/>
  </xdr:twoCellAnchor>
  <xdr:twoCellAnchor>
    <xdr:from>
      <xdr:col>3</xdr:col>
      <xdr:colOff>0</xdr:colOff>
      <xdr:row>220</xdr:row>
      <xdr:rowOff>0</xdr:rowOff>
    </xdr:from>
    <xdr:to>
      <xdr:col>4</xdr:col>
      <xdr:colOff>0</xdr:colOff>
      <xdr:row>221</xdr:row>
      <xdr:rowOff>0</xdr:rowOff>
    </xdr:to>
    <xdr:sp macro="" textlink="">
      <xdr:nvSpPr>
        <xdr:cNvPr id="92" name="TextBox 91">
          <a:extLst>
            <a:ext uri="{FF2B5EF4-FFF2-40B4-BE49-F238E27FC236}">
              <a16:creationId xmlns:a16="http://schemas.microsoft.com/office/drawing/2014/main" id="{00000000-0008-0000-0800-00005C000000}"/>
            </a:ext>
          </a:extLst>
        </xdr:cNvPr>
        <xdr:cNvSpPr txBox="1"/>
      </xdr:nvSpPr>
      <xdr:spPr>
        <a:xfrm>
          <a:off x="2104159" y="92106750"/>
          <a:ext cx="571500" cy="1125682"/>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1</a:t>
          </a:r>
        </a:p>
      </xdr:txBody>
    </xdr:sp>
    <xdr:clientData/>
  </xdr:twoCellAnchor>
  <xdr:twoCellAnchor>
    <xdr:from>
      <xdr:col>3</xdr:col>
      <xdr:colOff>0</xdr:colOff>
      <xdr:row>223</xdr:row>
      <xdr:rowOff>0</xdr:rowOff>
    </xdr:from>
    <xdr:to>
      <xdr:col>4</xdr:col>
      <xdr:colOff>0</xdr:colOff>
      <xdr:row>224</xdr:row>
      <xdr:rowOff>0</xdr:rowOff>
    </xdr:to>
    <xdr:sp macro="" textlink="">
      <xdr:nvSpPr>
        <xdr:cNvPr id="93" name="TextBox 92">
          <a:extLst>
            <a:ext uri="{FF2B5EF4-FFF2-40B4-BE49-F238E27FC236}">
              <a16:creationId xmlns:a16="http://schemas.microsoft.com/office/drawing/2014/main" id="{00000000-0008-0000-0800-00005D000000}"/>
            </a:ext>
          </a:extLst>
        </xdr:cNvPr>
        <xdr:cNvSpPr txBox="1"/>
      </xdr:nvSpPr>
      <xdr:spPr>
        <a:xfrm>
          <a:off x="2104159" y="95172068"/>
          <a:ext cx="571500" cy="145472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1</a:t>
          </a:r>
        </a:p>
      </xdr:txBody>
    </xdr:sp>
    <xdr:clientData/>
  </xdr:twoCellAnchor>
  <xdr:twoCellAnchor>
    <xdr:from>
      <xdr:col>3</xdr:col>
      <xdr:colOff>0</xdr:colOff>
      <xdr:row>19</xdr:row>
      <xdr:rowOff>0</xdr:rowOff>
    </xdr:from>
    <xdr:to>
      <xdr:col>4</xdr:col>
      <xdr:colOff>0</xdr:colOff>
      <xdr:row>22</xdr:row>
      <xdr:rowOff>0</xdr:rowOff>
    </xdr:to>
    <xdr:sp macro="" textlink="">
      <xdr:nvSpPr>
        <xdr:cNvPr id="94" name="TextBox 93">
          <a:extLst>
            <a:ext uri="{FF2B5EF4-FFF2-40B4-BE49-F238E27FC236}">
              <a16:creationId xmlns:a16="http://schemas.microsoft.com/office/drawing/2014/main" id="{00000000-0008-0000-0800-00005E000000}"/>
            </a:ext>
          </a:extLst>
        </xdr:cNvPr>
        <xdr:cNvSpPr txBox="1"/>
      </xdr:nvSpPr>
      <xdr:spPr>
        <a:xfrm>
          <a:off x="2104159" y="7931727"/>
          <a:ext cx="571500" cy="961159"/>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2</a:t>
          </a:r>
        </a:p>
      </xdr:txBody>
    </xdr:sp>
    <xdr:clientData/>
  </xdr:twoCellAnchor>
  <xdr:twoCellAnchor>
    <xdr:from>
      <xdr:col>3</xdr:col>
      <xdr:colOff>0</xdr:colOff>
      <xdr:row>25</xdr:row>
      <xdr:rowOff>0</xdr:rowOff>
    </xdr:from>
    <xdr:to>
      <xdr:col>4</xdr:col>
      <xdr:colOff>0</xdr:colOff>
      <xdr:row>27</xdr:row>
      <xdr:rowOff>0</xdr:rowOff>
    </xdr:to>
    <xdr:sp macro="" textlink="">
      <xdr:nvSpPr>
        <xdr:cNvPr id="95" name="TextBox 94">
          <a:extLst>
            <a:ext uri="{FF2B5EF4-FFF2-40B4-BE49-F238E27FC236}">
              <a16:creationId xmlns:a16="http://schemas.microsoft.com/office/drawing/2014/main" id="{00000000-0008-0000-0800-00005F000000}"/>
            </a:ext>
          </a:extLst>
        </xdr:cNvPr>
        <xdr:cNvSpPr txBox="1"/>
      </xdr:nvSpPr>
      <xdr:spPr>
        <a:xfrm>
          <a:off x="2104159" y="9698182"/>
          <a:ext cx="571500" cy="484909"/>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2</a:t>
          </a:r>
        </a:p>
      </xdr:txBody>
    </xdr:sp>
    <xdr:clientData/>
  </xdr:twoCellAnchor>
  <xdr:twoCellAnchor>
    <xdr:from>
      <xdr:col>3</xdr:col>
      <xdr:colOff>0</xdr:colOff>
      <xdr:row>31</xdr:row>
      <xdr:rowOff>0</xdr:rowOff>
    </xdr:from>
    <xdr:to>
      <xdr:col>4</xdr:col>
      <xdr:colOff>0</xdr:colOff>
      <xdr:row>34</xdr:row>
      <xdr:rowOff>0</xdr:rowOff>
    </xdr:to>
    <xdr:sp macro="" textlink="">
      <xdr:nvSpPr>
        <xdr:cNvPr id="96" name="TextBox 95">
          <a:extLst>
            <a:ext uri="{FF2B5EF4-FFF2-40B4-BE49-F238E27FC236}">
              <a16:creationId xmlns:a16="http://schemas.microsoft.com/office/drawing/2014/main" id="{00000000-0008-0000-0800-000060000000}"/>
            </a:ext>
          </a:extLst>
        </xdr:cNvPr>
        <xdr:cNvSpPr txBox="1"/>
      </xdr:nvSpPr>
      <xdr:spPr>
        <a:xfrm>
          <a:off x="2104159" y="11481955"/>
          <a:ext cx="571500" cy="80529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2</a:t>
          </a:r>
        </a:p>
      </xdr:txBody>
    </xdr:sp>
    <xdr:clientData/>
  </xdr:twoCellAnchor>
  <xdr:twoCellAnchor>
    <xdr:from>
      <xdr:col>3</xdr:col>
      <xdr:colOff>0</xdr:colOff>
      <xdr:row>40</xdr:row>
      <xdr:rowOff>0</xdr:rowOff>
    </xdr:from>
    <xdr:to>
      <xdr:col>4</xdr:col>
      <xdr:colOff>0</xdr:colOff>
      <xdr:row>43</xdr:row>
      <xdr:rowOff>0</xdr:rowOff>
    </xdr:to>
    <xdr:sp macro="" textlink="">
      <xdr:nvSpPr>
        <xdr:cNvPr id="97" name="TextBox 96">
          <a:extLst>
            <a:ext uri="{FF2B5EF4-FFF2-40B4-BE49-F238E27FC236}">
              <a16:creationId xmlns:a16="http://schemas.microsoft.com/office/drawing/2014/main" id="{00000000-0008-0000-0800-000061000000}"/>
            </a:ext>
          </a:extLst>
        </xdr:cNvPr>
        <xdr:cNvSpPr txBox="1"/>
      </xdr:nvSpPr>
      <xdr:spPr>
        <a:xfrm>
          <a:off x="2104159" y="14071023"/>
          <a:ext cx="571500" cy="969818"/>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2</a:t>
          </a:r>
        </a:p>
      </xdr:txBody>
    </xdr:sp>
    <xdr:clientData/>
  </xdr:twoCellAnchor>
  <xdr:twoCellAnchor>
    <xdr:from>
      <xdr:col>3</xdr:col>
      <xdr:colOff>0</xdr:colOff>
      <xdr:row>47</xdr:row>
      <xdr:rowOff>0</xdr:rowOff>
    </xdr:from>
    <xdr:to>
      <xdr:col>4</xdr:col>
      <xdr:colOff>0</xdr:colOff>
      <xdr:row>48</xdr:row>
      <xdr:rowOff>0</xdr:rowOff>
    </xdr:to>
    <xdr:sp macro="" textlink="">
      <xdr:nvSpPr>
        <xdr:cNvPr id="98" name="TextBox 97">
          <a:extLst>
            <a:ext uri="{FF2B5EF4-FFF2-40B4-BE49-F238E27FC236}">
              <a16:creationId xmlns:a16="http://schemas.microsoft.com/office/drawing/2014/main" id="{00000000-0008-0000-0800-000062000000}"/>
            </a:ext>
          </a:extLst>
        </xdr:cNvPr>
        <xdr:cNvSpPr txBox="1"/>
      </xdr:nvSpPr>
      <xdr:spPr>
        <a:xfrm>
          <a:off x="2104159" y="16486909"/>
          <a:ext cx="571500" cy="311727"/>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2</a:t>
          </a:r>
        </a:p>
      </xdr:txBody>
    </xdr:sp>
    <xdr:clientData/>
  </xdr:twoCellAnchor>
  <xdr:twoCellAnchor>
    <xdr:from>
      <xdr:col>3</xdr:col>
      <xdr:colOff>0</xdr:colOff>
      <xdr:row>52</xdr:row>
      <xdr:rowOff>0</xdr:rowOff>
    </xdr:from>
    <xdr:to>
      <xdr:col>4</xdr:col>
      <xdr:colOff>0</xdr:colOff>
      <xdr:row>53</xdr:row>
      <xdr:rowOff>0</xdr:rowOff>
    </xdr:to>
    <xdr:sp macro="" textlink="">
      <xdr:nvSpPr>
        <xdr:cNvPr id="99" name="TextBox 98">
          <a:extLst>
            <a:ext uri="{FF2B5EF4-FFF2-40B4-BE49-F238E27FC236}">
              <a16:creationId xmlns:a16="http://schemas.microsoft.com/office/drawing/2014/main" id="{00000000-0008-0000-0800-000063000000}"/>
            </a:ext>
          </a:extLst>
        </xdr:cNvPr>
        <xdr:cNvSpPr txBox="1"/>
      </xdr:nvSpPr>
      <xdr:spPr>
        <a:xfrm>
          <a:off x="2104159" y="17759795"/>
          <a:ext cx="571500" cy="320387"/>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2</a:t>
          </a:r>
        </a:p>
      </xdr:txBody>
    </xdr:sp>
    <xdr:clientData/>
  </xdr:twoCellAnchor>
  <xdr:twoCellAnchor>
    <xdr:from>
      <xdr:col>3</xdr:col>
      <xdr:colOff>0</xdr:colOff>
      <xdr:row>56</xdr:row>
      <xdr:rowOff>0</xdr:rowOff>
    </xdr:from>
    <xdr:to>
      <xdr:col>4</xdr:col>
      <xdr:colOff>0</xdr:colOff>
      <xdr:row>58</xdr:row>
      <xdr:rowOff>0</xdr:rowOff>
    </xdr:to>
    <xdr:sp macro="" textlink="">
      <xdr:nvSpPr>
        <xdr:cNvPr id="100" name="TextBox 99">
          <a:extLst>
            <a:ext uri="{FF2B5EF4-FFF2-40B4-BE49-F238E27FC236}">
              <a16:creationId xmlns:a16="http://schemas.microsoft.com/office/drawing/2014/main" id="{00000000-0008-0000-0800-000064000000}"/>
            </a:ext>
          </a:extLst>
        </xdr:cNvPr>
        <xdr:cNvSpPr txBox="1"/>
      </xdr:nvSpPr>
      <xdr:spPr>
        <a:xfrm>
          <a:off x="2104159" y="19370386"/>
          <a:ext cx="571500" cy="484909"/>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2</a:t>
          </a:r>
        </a:p>
      </xdr:txBody>
    </xdr:sp>
    <xdr:clientData/>
  </xdr:twoCellAnchor>
  <xdr:twoCellAnchor>
    <xdr:from>
      <xdr:col>3</xdr:col>
      <xdr:colOff>0</xdr:colOff>
      <xdr:row>62</xdr:row>
      <xdr:rowOff>1</xdr:rowOff>
    </xdr:from>
    <xdr:to>
      <xdr:col>4</xdr:col>
      <xdr:colOff>0</xdr:colOff>
      <xdr:row>65</xdr:row>
      <xdr:rowOff>1</xdr:rowOff>
    </xdr:to>
    <xdr:sp macro="" textlink="">
      <xdr:nvSpPr>
        <xdr:cNvPr id="101" name="TextBox 100">
          <a:extLst>
            <a:ext uri="{FF2B5EF4-FFF2-40B4-BE49-F238E27FC236}">
              <a16:creationId xmlns:a16="http://schemas.microsoft.com/office/drawing/2014/main" id="{00000000-0008-0000-0800-000065000000}"/>
            </a:ext>
          </a:extLst>
        </xdr:cNvPr>
        <xdr:cNvSpPr txBox="1"/>
      </xdr:nvSpPr>
      <xdr:spPr>
        <a:xfrm>
          <a:off x="2104159" y="20972319"/>
          <a:ext cx="571500" cy="649432"/>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2</a:t>
          </a:r>
        </a:p>
      </xdr:txBody>
    </xdr:sp>
    <xdr:clientData/>
  </xdr:twoCellAnchor>
  <xdr:twoCellAnchor>
    <xdr:from>
      <xdr:col>3</xdr:col>
      <xdr:colOff>0</xdr:colOff>
      <xdr:row>70</xdr:row>
      <xdr:rowOff>0</xdr:rowOff>
    </xdr:from>
    <xdr:to>
      <xdr:col>4</xdr:col>
      <xdr:colOff>0</xdr:colOff>
      <xdr:row>74</xdr:row>
      <xdr:rowOff>0</xdr:rowOff>
    </xdr:to>
    <xdr:sp macro="" textlink="">
      <xdr:nvSpPr>
        <xdr:cNvPr id="102" name="TextBox 101">
          <a:extLst>
            <a:ext uri="{FF2B5EF4-FFF2-40B4-BE49-F238E27FC236}">
              <a16:creationId xmlns:a16="http://schemas.microsoft.com/office/drawing/2014/main" id="{00000000-0008-0000-0800-000066000000}"/>
            </a:ext>
          </a:extLst>
        </xdr:cNvPr>
        <xdr:cNvSpPr txBox="1"/>
      </xdr:nvSpPr>
      <xdr:spPr>
        <a:xfrm>
          <a:off x="2104159" y="22911955"/>
          <a:ext cx="571500" cy="1125681"/>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2</a:t>
          </a:r>
        </a:p>
      </xdr:txBody>
    </xdr:sp>
    <xdr:clientData/>
  </xdr:twoCellAnchor>
  <xdr:twoCellAnchor>
    <xdr:from>
      <xdr:col>3</xdr:col>
      <xdr:colOff>0</xdr:colOff>
      <xdr:row>99</xdr:row>
      <xdr:rowOff>0</xdr:rowOff>
    </xdr:from>
    <xdr:to>
      <xdr:col>4</xdr:col>
      <xdr:colOff>0</xdr:colOff>
      <xdr:row>100</xdr:row>
      <xdr:rowOff>0</xdr:rowOff>
    </xdr:to>
    <xdr:sp macro="" textlink="">
      <xdr:nvSpPr>
        <xdr:cNvPr id="110" name="TextBox 109">
          <a:extLst>
            <a:ext uri="{FF2B5EF4-FFF2-40B4-BE49-F238E27FC236}">
              <a16:creationId xmlns:a16="http://schemas.microsoft.com/office/drawing/2014/main" id="{00000000-0008-0000-0800-00006E000000}"/>
            </a:ext>
          </a:extLst>
        </xdr:cNvPr>
        <xdr:cNvSpPr txBox="1"/>
      </xdr:nvSpPr>
      <xdr:spPr>
        <a:xfrm>
          <a:off x="2104159" y="38281841"/>
          <a:ext cx="571500" cy="1454727"/>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2</a:t>
          </a:r>
        </a:p>
      </xdr:txBody>
    </xdr:sp>
    <xdr:clientData/>
  </xdr:twoCellAnchor>
  <xdr:twoCellAnchor>
    <xdr:from>
      <xdr:col>3</xdr:col>
      <xdr:colOff>0</xdr:colOff>
      <xdr:row>103</xdr:row>
      <xdr:rowOff>0</xdr:rowOff>
    </xdr:from>
    <xdr:to>
      <xdr:col>4</xdr:col>
      <xdr:colOff>0</xdr:colOff>
      <xdr:row>106</xdr:row>
      <xdr:rowOff>0</xdr:rowOff>
    </xdr:to>
    <xdr:sp macro="" textlink="">
      <xdr:nvSpPr>
        <xdr:cNvPr id="111" name="TextBox 110">
          <a:extLst>
            <a:ext uri="{FF2B5EF4-FFF2-40B4-BE49-F238E27FC236}">
              <a16:creationId xmlns:a16="http://schemas.microsoft.com/office/drawing/2014/main" id="{00000000-0008-0000-0800-00006F000000}"/>
            </a:ext>
          </a:extLst>
        </xdr:cNvPr>
        <xdr:cNvSpPr txBox="1"/>
      </xdr:nvSpPr>
      <xdr:spPr>
        <a:xfrm>
          <a:off x="2104159" y="42472841"/>
          <a:ext cx="571500" cy="1454727"/>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2</a:t>
          </a:r>
        </a:p>
      </xdr:txBody>
    </xdr:sp>
    <xdr:clientData/>
  </xdr:twoCellAnchor>
  <xdr:twoCellAnchor>
    <xdr:from>
      <xdr:col>3</xdr:col>
      <xdr:colOff>0</xdr:colOff>
      <xdr:row>110</xdr:row>
      <xdr:rowOff>490118</xdr:rowOff>
    </xdr:from>
    <xdr:to>
      <xdr:col>4</xdr:col>
      <xdr:colOff>0</xdr:colOff>
      <xdr:row>114</xdr:row>
      <xdr:rowOff>7314</xdr:rowOff>
    </xdr:to>
    <xdr:sp macro="" textlink="">
      <xdr:nvSpPr>
        <xdr:cNvPr id="112" name="TextBox 111">
          <a:extLst>
            <a:ext uri="{FF2B5EF4-FFF2-40B4-BE49-F238E27FC236}">
              <a16:creationId xmlns:a16="http://schemas.microsoft.com/office/drawing/2014/main" id="{00000000-0008-0000-0800-000070000000}"/>
            </a:ext>
          </a:extLst>
        </xdr:cNvPr>
        <xdr:cNvSpPr txBox="1"/>
      </xdr:nvSpPr>
      <xdr:spPr>
        <a:xfrm>
          <a:off x="1777594" y="49955500"/>
          <a:ext cx="329184" cy="1338681"/>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2</a:t>
          </a:r>
        </a:p>
      </xdr:txBody>
    </xdr:sp>
    <xdr:clientData/>
  </xdr:twoCellAnchor>
  <xdr:twoCellAnchor>
    <xdr:from>
      <xdr:col>3</xdr:col>
      <xdr:colOff>0</xdr:colOff>
      <xdr:row>119</xdr:row>
      <xdr:rowOff>0</xdr:rowOff>
    </xdr:from>
    <xdr:to>
      <xdr:col>4</xdr:col>
      <xdr:colOff>0</xdr:colOff>
      <xdr:row>123</xdr:row>
      <xdr:rowOff>0</xdr:rowOff>
    </xdr:to>
    <xdr:sp macro="" textlink="">
      <xdr:nvSpPr>
        <xdr:cNvPr id="113" name="TextBox 112">
          <a:extLst>
            <a:ext uri="{FF2B5EF4-FFF2-40B4-BE49-F238E27FC236}">
              <a16:creationId xmlns:a16="http://schemas.microsoft.com/office/drawing/2014/main" id="{00000000-0008-0000-0800-000071000000}"/>
            </a:ext>
          </a:extLst>
        </xdr:cNvPr>
        <xdr:cNvSpPr txBox="1"/>
      </xdr:nvSpPr>
      <xdr:spPr>
        <a:xfrm>
          <a:off x="2104159" y="48109909"/>
          <a:ext cx="571500" cy="1125682"/>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2</a:t>
          </a:r>
        </a:p>
      </xdr:txBody>
    </xdr:sp>
    <xdr:clientData/>
  </xdr:twoCellAnchor>
  <xdr:twoCellAnchor>
    <xdr:from>
      <xdr:col>3</xdr:col>
      <xdr:colOff>0</xdr:colOff>
      <xdr:row>127</xdr:row>
      <xdr:rowOff>0</xdr:rowOff>
    </xdr:from>
    <xdr:to>
      <xdr:col>4</xdr:col>
      <xdr:colOff>0</xdr:colOff>
      <xdr:row>129</xdr:row>
      <xdr:rowOff>0</xdr:rowOff>
    </xdr:to>
    <xdr:sp macro="" textlink="">
      <xdr:nvSpPr>
        <xdr:cNvPr id="114" name="TextBox 113">
          <a:extLst>
            <a:ext uri="{FF2B5EF4-FFF2-40B4-BE49-F238E27FC236}">
              <a16:creationId xmlns:a16="http://schemas.microsoft.com/office/drawing/2014/main" id="{00000000-0008-0000-0800-000072000000}"/>
            </a:ext>
          </a:extLst>
        </xdr:cNvPr>
        <xdr:cNvSpPr txBox="1"/>
      </xdr:nvSpPr>
      <xdr:spPr>
        <a:xfrm>
          <a:off x="2104159" y="50205409"/>
          <a:ext cx="571500" cy="484909"/>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2</a:t>
          </a:r>
        </a:p>
      </xdr:txBody>
    </xdr:sp>
    <xdr:clientData/>
  </xdr:twoCellAnchor>
  <xdr:twoCellAnchor>
    <xdr:from>
      <xdr:col>3</xdr:col>
      <xdr:colOff>0</xdr:colOff>
      <xdr:row>136</xdr:row>
      <xdr:rowOff>0</xdr:rowOff>
    </xdr:from>
    <xdr:to>
      <xdr:col>4</xdr:col>
      <xdr:colOff>0</xdr:colOff>
      <xdr:row>139</xdr:row>
      <xdr:rowOff>0</xdr:rowOff>
    </xdr:to>
    <xdr:sp macro="" textlink="">
      <xdr:nvSpPr>
        <xdr:cNvPr id="116" name="TextBox 115">
          <a:extLst>
            <a:ext uri="{FF2B5EF4-FFF2-40B4-BE49-F238E27FC236}">
              <a16:creationId xmlns:a16="http://schemas.microsoft.com/office/drawing/2014/main" id="{00000000-0008-0000-0800-000074000000}"/>
            </a:ext>
          </a:extLst>
        </xdr:cNvPr>
        <xdr:cNvSpPr txBox="1"/>
      </xdr:nvSpPr>
      <xdr:spPr>
        <a:xfrm>
          <a:off x="2104159" y="53764295"/>
          <a:ext cx="571500" cy="805296"/>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2</a:t>
          </a:r>
        </a:p>
      </xdr:txBody>
    </xdr:sp>
    <xdr:clientData/>
  </xdr:twoCellAnchor>
  <xdr:twoCellAnchor>
    <xdr:from>
      <xdr:col>3</xdr:col>
      <xdr:colOff>0</xdr:colOff>
      <xdr:row>143</xdr:row>
      <xdr:rowOff>0</xdr:rowOff>
    </xdr:from>
    <xdr:to>
      <xdr:col>4</xdr:col>
      <xdr:colOff>0</xdr:colOff>
      <xdr:row>145</xdr:row>
      <xdr:rowOff>0</xdr:rowOff>
    </xdr:to>
    <xdr:sp macro="" textlink="">
      <xdr:nvSpPr>
        <xdr:cNvPr id="117" name="TextBox 116">
          <a:extLst>
            <a:ext uri="{FF2B5EF4-FFF2-40B4-BE49-F238E27FC236}">
              <a16:creationId xmlns:a16="http://schemas.microsoft.com/office/drawing/2014/main" id="{00000000-0008-0000-0800-000075000000}"/>
            </a:ext>
          </a:extLst>
        </xdr:cNvPr>
        <xdr:cNvSpPr txBox="1"/>
      </xdr:nvSpPr>
      <xdr:spPr>
        <a:xfrm>
          <a:off x="2104159" y="55703932"/>
          <a:ext cx="571500" cy="978477"/>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2</a:t>
          </a:r>
        </a:p>
      </xdr:txBody>
    </xdr:sp>
    <xdr:clientData/>
  </xdr:twoCellAnchor>
  <xdr:twoCellAnchor>
    <xdr:from>
      <xdr:col>3</xdr:col>
      <xdr:colOff>0</xdr:colOff>
      <xdr:row>148</xdr:row>
      <xdr:rowOff>0</xdr:rowOff>
    </xdr:from>
    <xdr:to>
      <xdr:col>4</xdr:col>
      <xdr:colOff>0</xdr:colOff>
      <xdr:row>149</xdr:row>
      <xdr:rowOff>0</xdr:rowOff>
    </xdr:to>
    <xdr:sp macro="" textlink="">
      <xdr:nvSpPr>
        <xdr:cNvPr id="118" name="TextBox 117">
          <a:extLst>
            <a:ext uri="{FF2B5EF4-FFF2-40B4-BE49-F238E27FC236}">
              <a16:creationId xmlns:a16="http://schemas.microsoft.com/office/drawing/2014/main" id="{00000000-0008-0000-0800-000076000000}"/>
            </a:ext>
          </a:extLst>
        </xdr:cNvPr>
        <xdr:cNvSpPr txBox="1"/>
      </xdr:nvSpPr>
      <xdr:spPr>
        <a:xfrm>
          <a:off x="2104159" y="58145795"/>
          <a:ext cx="571500" cy="81395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2</a:t>
          </a:r>
        </a:p>
      </xdr:txBody>
    </xdr:sp>
    <xdr:clientData/>
  </xdr:twoCellAnchor>
  <xdr:twoCellAnchor>
    <xdr:from>
      <xdr:col>3</xdr:col>
      <xdr:colOff>0</xdr:colOff>
      <xdr:row>152</xdr:row>
      <xdr:rowOff>1</xdr:rowOff>
    </xdr:from>
    <xdr:to>
      <xdr:col>4</xdr:col>
      <xdr:colOff>0</xdr:colOff>
      <xdr:row>155</xdr:row>
      <xdr:rowOff>1</xdr:rowOff>
    </xdr:to>
    <xdr:sp macro="" textlink="">
      <xdr:nvSpPr>
        <xdr:cNvPr id="119" name="TextBox 118">
          <a:extLst>
            <a:ext uri="{FF2B5EF4-FFF2-40B4-BE49-F238E27FC236}">
              <a16:creationId xmlns:a16="http://schemas.microsoft.com/office/drawing/2014/main" id="{00000000-0008-0000-0800-000077000000}"/>
            </a:ext>
          </a:extLst>
        </xdr:cNvPr>
        <xdr:cNvSpPr txBox="1"/>
      </xdr:nvSpPr>
      <xdr:spPr>
        <a:xfrm>
          <a:off x="2104159" y="59929569"/>
          <a:ext cx="571500" cy="649432"/>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2</a:t>
          </a:r>
        </a:p>
      </xdr:txBody>
    </xdr:sp>
    <xdr:clientData/>
  </xdr:twoCellAnchor>
  <xdr:twoCellAnchor>
    <xdr:from>
      <xdr:col>3</xdr:col>
      <xdr:colOff>0</xdr:colOff>
      <xdr:row>158</xdr:row>
      <xdr:rowOff>1</xdr:rowOff>
    </xdr:from>
    <xdr:to>
      <xdr:col>4</xdr:col>
      <xdr:colOff>0</xdr:colOff>
      <xdr:row>161</xdr:row>
      <xdr:rowOff>1</xdr:rowOff>
    </xdr:to>
    <xdr:sp macro="" textlink="">
      <xdr:nvSpPr>
        <xdr:cNvPr id="120" name="TextBox 119">
          <a:extLst>
            <a:ext uri="{FF2B5EF4-FFF2-40B4-BE49-F238E27FC236}">
              <a16:creationId xmlns:a16="http://schemas.microsoft.com/office/drawing/2014/main" id="{00000000-0008-0000-0800-000078000000}"/>
            </a:ext>
          </a:extLst>
        </xdr:cNvPr>
        <xdr:cNvSpPr txBox="1"/>
      </xdr:nvSpPr>
      <xdr:spPr>
        <a:xfrm>
          <a:off x="2104159" y="61384296"/>
          <a:ext cx="571500" cy="649432"/>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2</a:t>
          </a:r>
        </a:p>
      </xdr:txBody>
    </xdr:sp>
    <xdr:clientData/>
  </xdr:twoCellAnchor>
  <xdr:twoCellAnchor>
    <xdr:from>
      <xdr:col>3</xdr:col>
      <xdr:colOff>0</xdr:colOff>
      <xdr:row>171</xdr:row>
      <xdr:rowOff>1</xdr:rowOff>
    </xdr:from>
    <xdr:to>
      <xdr:col>4</xdr:col>
      <xdr:colOff>0</xdr:colOff>
      <xdr:row>172</xdr:row>
      <xdr:rowOff>1</xdr:rowOff>
    </xdr:to>
    <xdr:sp macro="" textlink="">
      <xdr:nvSpPr>
        <xdr:cNvPr id="124" name="TextBox 123">
          <a:extLst>
            <a:ext uri="{FF2B5EF4-FFF2-40B4-BE49-F238E27FC236}">
              <a16:creationId xmlns:a16="http://schemas.microsoft.com/office/drawing/2014/main" id="{00000000-0008-0000-0800-00007C000000}"/>
            </a:ext>
          </a:extLst>
        </xdr:cNvPr>
        <xdr:cNvSpPr txBox="1"/>
      </xdr:nvSpPr>
      <xdr:spPr>
        <a:xfrm>
          <a:off x="2104159" y="68025819"/>
          <a:ext cx="571500" cy="649432"/>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2</a:t>
          </a:r>
        </a:p>
      </xdr:txBody>
    </xdr:sp>
    <xdr:clientData/>
  </xdr:twoCellAnchor>
  <xdr:twoCellAnchor>
    <xdr:from>
      <xdr:col>3</xdr:col>
      <xdr:colOff>0</xdr:colOff>
      <xdr:row>174</xdr:row>
      <xdr:rowOff>0</xdr:rowOff>
    </xdr:from>
    <xdr:to>
      <xdr:col>4</xdr:col>
      <xdr:colOff>0</xdr:colOff>
      <xdr:row>176</xdr:row>
      <xdr:rowOff>0</xdr:rowOff>
    </xdr:to>
    <xdr:sp macro="" textlink="">
      <xdr:nvSpPr>
        <xdr:cNvPr id="125" name="TextBox 124">
          <a:extLst>
            <a:ext uri="{FF2B5EF4-FFF2-40B4-BE49-F238E27FC236}">
              <a16:creationId xmlns:a16="http://schemas.microsoft.com/office/drawing/2014/main" id="{00000000-0008-0000-0800-00007D000000}"/>
            </a:ext>
          </a:extLst>
        </xdr:cNvPr>
        <xdr:cNvSpPr txBox="1"/>
      </xdr:nvSpPr>
      <xdr:spPr>
        <a:xfrm>
          <a:off x="2104159" y="70935273"/>
          <a:ext cx="571500" cy="1610591"/>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2</a:t>
          </a:r>
        </a:p>
      </xdr:txBody>
    </xdr:sp>
    <xdr:clientData/>
  </xdr:twoCellAnchor>
  <xdr:twoCellAnchor>
    <xdr:from>
      <xdr:col>3</xdr:col>
      <xdr:colOff>0</xdr:colOff>
      <xdr:row>180</xdr:row>
      <xdr:rowOff>0</xdr:rowOff>
    </xdr:from>
    <xdr:to>
      <xdr:col>4</xdr:col>
      <xdr:colOff>0</xdr:colOff>
      <xdr:row>182</xdr:row>
      <xdr:rowOff>0</xdr:rowOff>
    </xdr:to>
    <xdr:sp macro="" textlink="">
      <xdr:nvSpPr>
        <xdr:cNvPr id="126" name="TextBox 125">
          <a:extLst>
            <a:ext uri="{FF2B5EF4-FFF2-40B4-BE49-F238E27FC236}">
              <a16:creationId xmlns:a16="http://schemas.microsoft.com/office/drawing/2014/main" id="{00000000-0008-0000-0800-00007E000000}"/>
            </a:ext>
          </a:extLst>
        </xdr:cNvPr>
        <xdr:cNvSpPr txBox="1"/>
      </xdr:nvSpPr>
      <xdr:spPr>
        <a:xfrm>
          <a:off x="2104159" y="74156455"/>
          <a:ext cx="571500" cy="484909"/>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2</a:t>
          </a:r>
        </a:p>
      </xdr:txBody>
    </xdr:sp>
    <xdr:clientData/>
  </xdr:twoCellAnchor>
  <xdr:twoCellAnchor>
    <xdr:from>
      <xdr:col>3</xdr:col>
      <xdr:colOff>0</xdr:colOff>
      <xdr:row>184</xdr:row>
      <xdr:rowOff>0</xdr:rowOff>
    </xdr:from>
    <xdr:to>
      <xdr:col>4</xdr:col>
      <xdr:colOff>0</xdr:colOff>
      <xdr:row>188</xdr:row>
      <xdr:rowOff>0</xdr:rowOff>
    </xdr:to>
    <xdr:sp macro="" textlink="">
      <xdr:nvSpPr>
        <xdr:cNvPr id="128" name="TextBox 127">
          <a:extLst>
            <a:ext uri="{FF2B5EF4-FFF2-40B4-BE49-F238E27FC236}">
              <a16:creationId xmlns:a16="http://schemas.microsoft.com/office/drawing/2014/main" id="{00000000-0008-0000-0800-000080000000}"/>
            </a:ext>
          </a:extLst>
        </xdr:cNvPr>
        <xdr:cNvSpPr txBox="1"/>
      </xdr:nvSpPr>
      <xdr:spPr>
        <a:xfrm>
          <a:off x="2104159" y="77213114"/>
          <a:ext cx="571500" cy="1290204"/>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2</a:t>
          </a:r>
        </a:p>
      </xdr:txBody>
    </xdr:sp>
    <xdr:clientData/>
  </xdr:twoCellAnchor>
  <xdr:twoCellAnchor>
    <xdr:from>
      <xdr:col>3</xdr:col>
      <xdr:colOff>0</xdr:colOff>
      <xdr:row>191</xdr:row>
      <xdr:rowOff>0</xdr:rowOff>
    </xdr:from>
    <xdr:to>
      <xdr:col>4</xdr:col>
      <xdr:colOff>0</xdr:colOff>
      <xdr:row>193</xdr:row>
      <xdr:rowOff>0</xdr:rowOff>
    </xdr:to>
    <xdr:sp macro="" textlink="">
      <xdr:nvSpPr>
        <xdr:cNvPr id="129" name="TextBox 128">
          <a:extLst>
            <a:ext uri="{FF2B5EF4-FFF2-40B4-BE49-F238E27FC236}">
              <a16:creationId xmlns:a16="http://schemas.microsoft.com/office/drawing/2014/main" id="{00000000-0008-0000-0800-000081000000}"/>
            </a:ext>
          </a:extLst>
        </xdr:cNvPr>
        <xdr:cNvSpPr txBox="1"/>
      </xdr:nvSpPr>
      <xdr:spPr>
        <a:xfrm>
          <a:off x="2104159" y="79629000"/>
          <a:ext cx="571500" cy="32904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2</a:t>
          </a:r>
        </a:p>
      </xdr:txBody>
    </xdr:sp>
    <xdr:clientData/>
  </xdr:twoCellAnchor>
  <xdr:twoCellAnchor>
    <xdr:from>
      <xdr:col>3</xdr:col>
      <xdr:colOff>0</xdr:colOff>
      <xdr:row>196</xdr:row>
      <xdr:rowOff>0</xdr:rowOff>
    </xdr:from>
    <xdr:to>
      <xdr:col>4</xdr:col>
      <xdr:colOff>0</xdr:colOff>
      <xdr:row>199</xdr:row>
      <xdr:rowOff>0</xdr:rowOff>
    </xdr:to>
    <xdr:sp macro="" textlink="">
      <xdr:nvSpPr>
        <xdr:cNvPr id="130" name="TextBox 129">
          <a:extLst>
            <a:ext uri="{FF2B5EF4-FFF2-40B4-BE49-F238E27FC236}">
              <a16:creationId xmlns:a16="http://schemas.microsoft.com/office/drawing/2014/main" id="{00000000-0008-0000-0800-000082000000}"/>
            </a:ext>
          </a:extLst>
        </xdr:cNvPr>
        <xdr:cNvSpPr txBox="1"/>
      </xdr:nvSpPr>
      <xdr:spPr>
        <a:xfrm>
          <a:off x="2104159" y="80772000"/>
          <a:ext cx="571500" cy="1134341"/>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2</a:t>
          </a:r>
        </a:p>
      </xdr:txBody>
    </xdr:sp>
    <xdr:clientData/>
  </xdr:twoCellAnchor>
  <xdr:twoCellAnchor>
    <xdr:from>
      <xdr:col>3</xdr:col>
      <xdr:colOff>0</xdr:colOff>
      <xdr:row>203</xdr:row>
      <xdr:rowOff>0</xdr:rowOff>
    </xdr:from>
    <xdr:to>
      <xdr:col>4</xdr:col>
      <xdr:colOff>0</xdr:colOff>
      <xdr:row>205</xdr:row>
      <xdr:rowOff>0</xdr:rowOff>
    </xdr:to>
    <xdr:sp macro="" textlink="">
      <xdr:nvSpPr>
        <xdr:cNvPr id="131" name="TextBox 130">
          <a:extLst>
            <a:ext uri="{FF2B5EF4-FFF2-40B4-BE49-F238E27FC236}">
              <a16:creationId xmlns:a16="http://schemas.microsoft.com/office/drawing/2014/main" id="{00000000-0008-0000-0800-000083000000}"/>
            </a:ext>
          </a:extLst>
        </xdr:cNvPr>
        <xdr:cNvSpPr txBox="1"/>
      </xdr:nvSpPr>
      <xdr:spPr>
        <a:xfrm>
          <a:off x="2104159" y="82876159"/>
          <a:ext cx="571500" cy="484909"/>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2</a:t>
          </a:r>
        </a:p>
      </xdr:txBody>
    </xdr:sp>
    <xdr:clientData/>
  </xdr:twoCellAnchor>
  <xdr:twoCellAnchor>
    <xdr:from>
      <xdr:col>3</xdr:col>
      <xdr:colOff>0</xdr:colOff>
      <xdr:row>208</xdr:row>
      <xdr:rowOff>490117</xdr:rowOff>
    </xdr:from>
    <xdr:to>
      <xdr:col>4</xdr:col>
      <xdr:colOff>0</xdr:colOff>
      <xdr:row>210</xdr:row>
      <xdr:rowOff>490118</xdr:rowOff>
    </xdr:to>
    <xdr:sp macro="" textlink="">
      <xdr:nvSpPr>
        <xdr:cNvPr id="132" name="TextBox 131">
          <a:extLst>
            <a:ext uri="{FF2B5EF4-FFF2-40B4-BE49-F238E27FC236}">
              <a16:creationId xmlns:a16="http://schemas.microsoft.com/office/drawing/2014/main" id="{00000000-0008-0000-0800-000084000000}"/>
            </a:ext>
          </a:extLst>
        </xdr:cNvPr>
        <xdr:cNvSpPr txBox="1"/>
      </xdr:nvSpPr>
      <xdr:spPr>
        <a:xfrm>
          <a:off x="1777594" y="86056011"/>
          <a:ext cx="329184" cy="1463041"/>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2</a:t>
          </a:r>
        </a:p>
      </xdr:txBody>
    </xdr:sp>
    <xdr:clientData/>
  </xdr:twoCellAnchor>
  <xdr:twoCellAnchor>
    <xdr:from>
      <xdr:col>3</xdr:col>
      <xdr:colOff>0</xdr:colOff>
      <xdr:row>213</xdr:row>
      <xdr:rowOff>1</xdr:rowOff>
    </xdr:from>
    <xdr:to>
      <xdr:col>4</xdr:col>
      <xdr:colOff>0</xdr:colOff>
      <xdr:row>214</xdr:row>
      <xdr:rowOff>482804</xdr:rowOff>
    </xdr:to>
    <xdr:sp macro="" textlink="">
      <xdr:nvSpPr>
        <xdr:cNvPr id="133" name="TextBox 132">
          <a:extLst>
            <a:ext uri="{FF2B5EF4-FFF2-40B4-BE49-F238E27FC236}">
              <a16:creationId xmlns:a16="http://schemas.microsoft.com/office/drawing/2014/main" id="{00000000-0008-0000-0800-000085000000}"/>
            </a:ext>
          </a:extLst>
        </xdr:cNvPr>
        <xdr:cNvSpPr txBox="1"/>
      </xdr:nvSpPr>
      <xdr:spPr>
        <a:xfrm>
          <a:off x="1777594" y="88382247"/>
          <a:ext cx="329184" cy="811987"/>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2</a:t>
          </a:r>
        </a:p>
      </xdr:txBody>
    </xdr:sp>
    <xdr:clientData/>
  </xdr:twoCellAnchor>
  <xdr:twoCellAnchor>
    <xdr:from>
      <xdr:col>3</xdr:col>
      <xdr:colOff>0</xdr:colOff>
      <xdr:row>216</xdr:row>
      <xdr:rowOff>1</xdr:rowOff>
    </xdr:from>
    <xdr:to>
      <xdr:col>4</xdr:col>
      <xdr:colOff>0</xdr:colOff>
      <xdr:row>218</xdr:row>
      <xdr:rowOff>1</xdr:rowOff>
    </xdr:to>
    <xdr:sp macro="" textlink="">
      <xdr:nvSpPr>
        <xdr:cNvPr id="135" name="TextBox 134">
          <a:extLst>
            <a:ext uri="{FF2B5EF4-FFF2-40B4-BE49-F238E27FC236}">
              <a16:creationId xmlns:a16="http://schemas.microsoft.com/office/drawing/2014/main" id="{00000000-0008-0000-0800-000087000000}"/>
            </a:ext>
          </a:extLst>
        </xdr:cNvPr>
        <xdr:cNvSpPr txBox="1"/>
      </xdr:nvSpPr>
      <xdr:spPr>
        <a:xfrm>
          <a:off x="2104159" y="91448660"/>
          <a:ext cx="571500" cy="329046"/>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2</a:t>
          </a:r>
        </a:p>
      </xdr:txBody>
    </xdr:sp>
    <xdr:clientData/>
  </xdr:twoCellAnchor>
  <xdr:twoCellAnchor>
    <xdr:from>
      <xdr:col>3</xdr:col>
      <xdr:colOff>0</xdr:colOff>
      <xdr:row>221</xdr:row>
      <xdr:rowOff>0</xdr:rowOff>
    </xdr:from>
    <xdr:to>
      <xdr:col>4</xdr:col>
      <xdr:colOff>0</xdr:colOff>
      <xdr:row>223</xdr:row>
      <xdr:rowOff>0</xdr:rowOff>
    </xdr:to>
    <xdr:sp macro="" textlink="">
      <xdr:nvSpPr>
        <xdr:cNvPr id="136" name="TextBox 135">
          <a:extLst>
            <a:ext uri="{FF2B5EF4-FFF2-40B4-BE49-F238E27FC236}">
              <a16:creationId xmlns:a16="http://schemas.microsoft.com/office/drawing/2014/main" id="{00000000-0008-0000-0800-000088000000}"/>
            </a:ext>
          </a:extLst>
        </xdr:cNvPr>
        <xdr:cNvSpPr txBox="1"/>
      </xdr:nvSpPr>
      <xdr:spPr>
        <a:xfrm>
          <a:off x="2104159" y="93232432"/>
          <a:ext cx="571500" cy="969818"/>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2</a:t>
          </a:r>
        </a:p>
      </xdr:txBody>
    </xdr:sp>
    <xdr:clientData/>
  </xdr:twoCellAnchor>
  <xdr:twoCellAnchor>
    <xdr:from>
      <xdr:col>3</xdr:col>
      <xdr:colOff>0</xdr:colOff>
      <xdr:row>27</xdr:row>
      <xdr:rowOff>0</xdr:rowOff>
    </xdr:from>
    <xdr:to>
      <xdr:col>4</xdr:col>
      <xdr:colOff>0</xdr:colOff>
      <xdr:row>30</xdr:row>
      <xdr:rowOff>0</xdr:rowOff>
    </xdr:to>
    <xdr:sp macro="" textlink="">
      <xdr:nvSpPr>
        <xdr:cNvPr id="139" name="TextBox 138">
          <a:extLst>
            <a:ext uri="{FF2B5EF4-FFF2-40B4-BE49-F238E27FC236}">
              <a16:creationId xmlns:a16="http://schemas.microsoft.com/office/drawing/2014/main" id="{00000000-0008-0000-0800-00008B000000}"/>
            </a:ext>
          </a:extLst>
        </xdr:cNvPr>
        <xdr:cNvSpPr txBox="1"/>
      </xdr:nvSpPr>
      <xdr:spPr>
        <a:xfrm>
          <a:off x="2104159" y="13707341"/>
          <a:ext cx="571500" cy="658091"/>
        </a:xfrm>
        <a:prstGeom prst="rect">
          <a:avLst/>
        </a:prstGeom>
        <a:solidFill>
          <a:schemeClr val="accent5">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3</a:t>
          </a:r>
        </a:p>
      </xdr:txBody>
    </xdr:sp>
    <xdr:clientData/>
  </xdr:twoCellAnchor>
  <xdr:twoCellAnchor>
    <xdr:from>
      <xdr:col>3</xdr:col>
      <xdr:colOff>0</xdr:colOff>
      <xdr:row>34</xdr:row>
      <xdr:rowOff>0</xdr:rowOff>
    </xdr:from>
    <xdr:to>
      <xdr:col>4</xdr:col>
      <xdr:colOff>0</xdr:colOff>
      <xdr:row>37</xdr:row>
      <xdr:rowOff>0</xdr:rowOff>
    </xdr:to>
    <xdr:sp macro="" textlink="">
      <xdr:nvSpPr>
        <xdr:cNvPr id="140" name="TextBox 139">
          <a:extLst>
            <a:ext uri="{FF2B5EF4-FFF2-40B4-BE49-F238E27FC236}">
              <a16:creationId xmlns:a16="http://schemas.microsoft.com/office/drawing/2014/main" id="{00000000-0008-0000-0800-00008C000000}"/>
            </a:ext>
          </a:extLst>
        </xdr:cNvPr>
        <xdr:cNvSpPr txBox="1"/>
      </xdr:nvSpPr>
      <xdr:spPr>
        <a:xfrm>
          <a:off x="2104159" y="12287250"/>
          <a:ext cx="571500" cy="649432"/>
        </a:xfrm>
        <a:prstGeom prst="rect">
          <a:avLst/>
        </a:prstGeom>
        <a:solidFill>
          <a:schemeClr val="accent5">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3</a:t>
          </a:r>
        </a:p>
      </xdr:txBody>
    </xdr:sp>
    <xdr:clientData/>
  </xdr:twoCellAnchor>
  <xdr:twoCellAnchor>
    <xdr:from>
      <xdr:col>3</xdr:col>
      <xdr:colOff>0</xdr:colOff>
      <xdr:row>43</xdr:row>
      <xdr:rowOff>0</xdr:rowOff>
    </xdr:from>
    <xdr:to>
      <xdr:col>4</xdr:col>
      <xdr:colOff>0</xdr:colOff>
      <xdr:row>46</xdr:row>
      <xdr:rowOff>0</xdr:rowOff>
    </xdr:to>
    <xdr:sp macro="" textlink="">
      <xdr:nvSpPr>
        <xdr:cNvPr id="141" name="TextBox 140">
          <a:extLst>
            <a:ext uri="{FF2B5EF4-FFF2-40B4-BE49-F238E27FC236}">
              <a16:creationId xmlns:a16="http://schemas.microsoft.com/office/drawing/2014/main" id="{00000000-0008-0000-0800-00008D000000}"/>
            </a:ext>
          </a:extLst>
        </xdr:cNvPr>
        <xdr:cNvSpPr txBox="1"/>
      </xdr:nvSpPr>
      <xdr:spPr>
        <a:xfrm>
          <a:off x="2104159" y="15040841"/>
          <a:ext cx="571500" cy="1290204"/>
        </a:xfrm>
        <a:prstGeom prst="rect">
          <a:avLst/>
        </a:prstGeom>
        <a:solidFill>
          <a:schemeClr val="accent5">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3</a:t>
          </a:r>
        </a:p>
      </xdr:txBody>
    </xdr:sp>
    <xdr:clientData/>
  </xdr:twoCellAnchor>
  <xdr:twoCellAnchor>
    <xdr:from>
      <xdr:col>3</xdr:col>
      <xdr:colOff>0</xdr:colOff>
      <xdr:row>48</xdr:row>
      <xdr:rowOff>0</xdr:rowOff>
    </xdr:from>
    <xdr:to>
      <xdr:col>4</xdr:col>
      <xdr:colOff>0</xdr:colOff>
      <xdr:row>51</xdr:row>
      <xdr:rowOff>0</xdr:rowOff>
    </xdr:to>
    <xdr:sp macro="" textlink="">
      <xdr:nvSpPr>
        <xdr:cNvPr id="142" name="TextBox 141">
          <a:extLst>
            <a:ext uri="{FF2B5EF4-FFF2-40B4-BE49-F238E27FC236}">
              <a16:creationId xmlns:a16="http://schemas.microsoft.com/office/drawing/2014/main" id="{00000000-0008-0000-0800-00008E000000}"/>
            </a:ext>
          </a:extLst>
        </xdr:cNvPr>
        <xdr:cNvSpPr txBox="1"/>
      </xdr:nvSpPr>
      <xdr:spPr>
        <a:xfrm>
          <a:off x="2104159" y="16798636"/>
          <a:ext cx="571500" cy="640773"/>
        </a:xfrm>
        <a:prstGeom prst="rect">
          <a:avLst/>
        </a:prstGeom>
        <a:solidFill>
          <a:schemeClr val="accent5">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3</a:t>
          </a:r>
        </a:p>
      </xdr:txBody>
    </xdr:sp>
    <xdr:clientData/>
  </xdr:twoCellAnchor>
  <xdr:twoCellAnchor>
    <xdr:from>
      <xdr:col>3</xdr:col>
      <xdr:colOff>0</xdr:colOff>
      <xdr:row>53</xdr:row>
      <xdr:rowOff>0</xdr:rowOff>
    </xdr:from>
    <xdr:to>
      <xdr:col>4</xdr:col>
      <xdr:colOff>0</xdr:colOff>
      <xdr:row>55</xdr:row>
      <xdr:rowOff>0</xdr:rowOff>
    </xdr:to>
    <xdr:sp macro="" textlink="">
      <xdr:nvSpPr>
        <xdr:cNvPr id="143" name="TextBox 142">
          <a:extLst>
            <a:ext uri="{FF2B5EF4-FFF2-40B4-BE49-F238E27FC236}">
              <a16:creationId xmlns:a16="http://schemas.microsoft.com/office/drawing/2014/main" id="{00000000-0008-0000-0800-00008F000000}"/>
            </a:ext>
          </a:extLst>
        </xdr:cNvPr>
        <xdr:cNvSpPr txBox="1"/>
      </xdr:nvSpPr>
      <xdr:spPr>
        <a:xfrm>
          <a:off x="2104159" y="18080182"/>
          <a:ext cx="571500" cy="969818"/>
        </a:xfrm>
        <a:prstGeom prst="rect">
          <a:avLst/>
        </a:prstGeom>
        <a:solidFill>
          <a:schemeClr val="accent5">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3</a:t>
          </a:r>
        </a:p>
      </xdr:txBody>
    </xdr:sp>
    <xdr:clientData/>
  </xdr:twoCellAnchor>
  <xdr:twoCellAnchor>
    <xdr:from>
      <xdr:col>3</xdr:col>
      <xdr:colOff>0</xdr:colOff>
      <xdr:row>58</xdr:row>
      <xdr:rowOff>0</xdr:rowOff>
    </xdr:from>
    <xdr:to>
      <xdr:col>4</xdr:col>
      <xdr:colOff>0</xdr:colOff>
      <xdr:row>60</xdr:row>
      <xdr:rowOff>0</xdr:rowOff>
    </xdr:to>
    <xdr:sp macro="" textlink="">
      <xdr:nvSpPr>
        <xdr:cNvPr id="144" name="TextBox 143">
          <a:extLst>
            <a:ext uri="{FF2B5EF4-FFF2-40B4-BE49-F238E27FC236}">
              <a16:creationId xmlns:a16="http://schemas.microsoft.com/office/drawing/2014/main" id="{00000000-0008-0000-0800-000090000000}"/>
            </a:ext>
          </a:extLst>
        </xdr:cNvPr>
        <xdr:cNvSpPr txBox="1"/>
      </xdr:nvSpPr>
      <xdr:spPr>
        <a:xfrm>
          <a:off x="2104159" y="19855295"/>
          <a:ext cx="571500" cy="813955"/>
        </a:xfrm>
        <a:prstGeom prst="rect">
          <a:avLst/>
        </a:prstGeom>
        <a:solidFill>
          <a:schemeClr val="accent5">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3</a:t>
          </a:r>
        </a:p>
      </xdr:txBody>
    </xdr:sp>
    <xdr:clientData/>
  </xdr:twoCellAnchor>
  <xdr:twoCellAnchor>
    <xdr:from>
      <xdr:col>3</xdr:col>
      <xdr:colOff>0</xdr:colOff>
      <xdr:row>65</xdr:row>
      <xdr:rowOff>0</xdr:rowOff>
    </xdr:from>
    <xdr:to>
      <xdr:col>4</xdr:col>
      <xdr:colOff>0</xdr:colOff>
      <xdr:row>68</xdr:row>
      <xdr:rowOff>0</xdr:rowOff>
    </xdr:to>
    <xdr:sp macro="" textlink="">
      <xdr:nvSpPr>
        <xdr:cNvPr id="145" name="TextBox 144">
          <a:extLst>
            <a:ext uri="{FF2B5EF4-FFF2-40B4-BE49-F238E27FC236}">
              <a16:creationId xmlns:a16="http://schemas.microsoft.com/office/drawing/2014/main" id="{00000000-0008-0000-0800-000091000000}"/>
            </a:ext>
          </a:extLst>
        </xdr:cNvPr>
        <xdr:cNvSpPr txBox="1"/>
      </xdr:nvSpPr>
      <xdr:spPr>
        <a:xfrm>
          <a:off x="2104159" y="21621750"/>
          <a:ext cx="571500" cy="649432"/>
        </a:xfrm>
        <a:prstGeom prst="rect">
          <a:avLst/>
        </a:prstGeom>
        <a:solidFill>
          <a:schemeClr val="accent5">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3</a:t>
          </a:r>
        </a:p>
      </xdr:txBody>
    </xdr:sp>
    <xdr:clientData/>
  </xdr:twoCellAnchor>
  <xdr:twoCellAnchor>
    <xdr:from>
      <xdr:col>3</xdr:col>
      <xdr:colOff>0</xdr:colOff>
      <xdr:row>74</xdr:row>
      <xdr:rowOff>0</xdr:rowOff>
    </xdr:from>
    <xdr:to>
      <xdr:col>4</xdr:col>
      <xdr:colOff>0</xdr:colOff>
      <xdr:row>77</xdr:row>
      <xdr:rowOff>0</xdr:rowOff>
    </xdr:to>
    <xdr:sp macro="" textlink="">
      <xdr:nvSpPr>
        <xdr:cNvPr id="146" name="TextBox 145">
          <a:extLst>
            <a:ext uri="{FF2B5EF4-FFF2-40B4-BE49-F238E27FC236}">
              <a16:creationId xmlns:a16="http://schemas.microsoft.com/office/drawing/2014/main" id="{00000000-0008-0000-0800-000092000000}"/>
            </a:ext>
          </a:extLst>
        </xdr:cNvPr>
        <xdr:cNvSpPr txBox="1"/>
      </xdr:nvSpPr>
      <xdr:spPr>
        <a:xfrm>
          <a:off x="2104159" y="24037636"/>
          <a:ext cx="571500" cy="1610591"/>
        </a:xfrm>
        <a:prstGeom prst="rect">
          <a:avLst/>
        </a:prstGeom>
        <a:solidFill>
          <a:schemeClr val="accent5">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3</a:t>
          </a:r>
        </a:p>
      </xdr:txBody>
    </xdr:sp>
    <xdr:clientData/>
  </xdr:twoCellAnchor>
  <xdr:twoCellAnchor>
    <xdr:from>
      <xdr:col>3</xdr:col>
      <xdr:colOff>0</xdr:colOff>
      <xdr:row>86</xdr:row>
      <xdr:rowOff>0</xdr:rowOff>
    </xdr:from>
    <xdr:to>
      <xdr:col>4</xdr:col>
      <xdr:colOff>0</xdr:colOff>
      <xdr:row>88</xdr:row>
      <xdr:rowOff>0</xdr:rowOff>
    </xdr:to>
    <xdr:sp macro="" textlink="">
      <xdr:nvSpPr>
        <xdr:cNvPr id="147" name="TextBox 146">
          <a:extLst>
            <a:ext uri="{FF2B5EF4-FFF2-40B4-BE49-F238E27FC236}">
              <a16:creationId xmlns:a16="http://schemas.microsoft.com/office/drawing/2014/main" id="{00000000-0008-0000-0800-000093000000}"/>
            </a:ext>
          </a:extLst>
        </xdr:cNvPr>
        <xdr:cNvSpPr txBox="1"/>
      </xdr:nvSpPr>
      <xdr:spPr>
        <a:xfrm>
          <a:off x="1777594" y="33459725"/>
          <a:ext cx="329184" cy="1068019"/>
        </a:xfrm>
        <a:prstGeom prst="rect">
          <a:avLst/>
        </a:prstGeom>
        <a:solidFill>
          <a:schemeClr val="accent5">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nchorCtr="0"/>
        <a:lstStyle/>
        <a:p>
          <a:pPr marL="0" indent="0" algn="ctr"/>
          <a:r>
            <a:rPr lang="en-AU" sz="1000">
              <a:solidFill>
                <a:schemeClr val="dk1"/>
              </a:solidFill>
              <a:latin typeface="Arial" panose="020B0604020202020204" pitchFamily="34" charset="0"/>
              <a:ea typeface="+mn-ea"/>
              <a:cs typeface="Arial" panose="020B0604020202020204" pitchFamily="34" charset="0"/>
            </a:rPr>
            <a:t>1-3</a:t>
          </a:r>
          <a:r>
            <a:rPr lang="en-AU" sz="1000" baseline="0">
              <a:solidFill>
                <a:schemeClr val="dk1"/>
              </a:solidFill>
              <a:latin typeface="Arial" panose="020B0604020202020204" pitchFamily="34" charset="0"/>
              <a:ea typeface="+mn-ea"/>
              <a:cs typeface="Arial" panose="020B0604020202020204" pitchFamily="34" charset="0"/>
            </a:rPr>
            <a:t> scaled</a:t>
          </a:r>
          <a:endParaRPr lang="en-AU" sz="1000">
            <a:solidFill>
              <a:schemeClr val="dk1"/>
            </a:solidFill>
            <a:latin typeface="Arial" panose="020B0604020202020204" pitchFamily="34" charset="0"/>
            <a:ea typeface="+mn-ea"/>
            <a:cs typeface="Arial" panose="020B0604020202020204" pitchFamily="34" charset="0"/>
          </a:endParaRPr>
        </a:p>
      </xdr:txBody>
    </xdr:sp>
    <xdr:clientData/>
  </xdr:twoCellAnchor>
  <xdr:twoCellAnchor>
    <xdr:from>
      <xdr:col>3</xdr:col>
      <xdr:colOff>0</xdr:colOff>
      <xdr:row>90</xdr:row>
      <xdr:rowOff>0</xdr:rowOff>
    </xdr:from>
    <xdr:to>
      <xdr:col>4</xdr:col>
      <xdr:colOff>0</xdr:colOff>
      <xdr:row>91</xdr:row>
      <xdr:rowOff>0</xdr:rowOff>
    </xdr:to>
    <xdr:sp macro="" textlink="">
      <xdr:nvSpPr>
        <xdr:cNvPr id="149" name="TextBox 148">
          <a:extLst>
            <a:ext uri="{FF2B5EF4-FFF2-40B4-BE49-F238E27FC236}">
              <a16:creationId xmlns:a16="http://schemas.microsoft.com/office/drawing/2014/main" id="{00000000-0008-0000-0800-000095000000}"/>
            </a:ext>
          </a:extLst>
        </xdr:cNvPr>
        <xdr:cNvSpPr txBox="1"/>
      </xdr:nvSpPr>
      <xdr:spPr>
        <a:xfrm>
          <a:off x="2104159" y="30185591"/>
          <a:ext cx="571500" cy="164523"/>
        </a:xfrm>
        <a:prstGeom prst="rect">
          <a:avLst/>
        </a:prstGeom>
        <a:solidFill>
          <a:schemeClr val="accent5">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3</a:t>
          </a:r>
        </a:p>
      </xdr:txBody>
    </xdr:sp>
    <xdr:clientData/>
  </xdr:twoCellAnchor>
  <xdr:twoCellAnchor>
    <xdr:from>
      <xdr:col>3</xdr:col>
      <xdr:colOff>0</xdr:colOff>
      <xdr:row>92</xdr:row>
      <xdr:rowOff>0</xdr:rowOff>
    </xdr:from>
    <xdr:to>
      <xdr:col>4</xdr:col>
      <xdr:colOff>0</xdr:colOff>
      <xdr:row>94</xdr:row>
      <xdr:rowOff>0</xdr:rowOff>
    </xdr:to>
    <xdr:sp macro="" textlink="">
      <xdr:nvSpPr>
        <xdr:cNvPr id="150" name="TextBox 149">
          <a:extLst>
            <a:ext uri="{FF2B5EF4-FFF2-40B4-BE49-F238E27FC236}">
              <a16:creationId xmlns:a16="http://schemas.microsoft.com/office/drawing/2014/main" id="{00000000-0008-0000-0800-000096000000}"/>
            </a:ext>
          </a:extLst>
        </xdr:cNvPr>
        <xdr:cNvSpPr txBox="1"/>
      </xdr:nvSpPr>
      <xdr:spPr>
        <a:xfrm>
          <a:off x="2104159" y="31155409"/>
          <a:ext cx="571500" cy="649432"/>
        </a:xfrm>
        <a:prstGeom prst="rect">
          <a:avLst/>
        </a:prstGeom>
        <a:solidFill>
          <a:schemeClr val="accent5">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nchorCtr="0"/>
        <a:lstStyle/>
        <a:p>
          <a:pPr marL="0" indent="0" algn="ctr"/>
          <a:r>
            <a:rPr lang="en-AU" sz="1000">
              <a:solidFill>
                <a:schemeClr val="dk1"/>
              </a:solidFill>
              <a:latin typeface="Arial" panose="020B0604020202020204" pitchFamily="34" charset="0"/>
              <a:ea typeface="+mn-ea"/>
              <a:cs typeface="Arial" panose="020B0604020202020204" pitchFamily="34" charset="0"/>
            </a:rPr>
            <a:t>1-3 scaled</a:t>
          </a:r>
        </a:p>
      </xdr:txBody>
    </xdr:sp>
    <xdr:clientData/>
  </xdr:twoCellAnchor>
  <xdr:twoCellAnchor>
    <xdr:from>
      <xdr:col>3</xdr:col>
      <xdr:colOff>0</xdr:colOff>
      <xdr:row>96</xdr:row>
      <xdr:rowOff>0</xdr:rowOff>
    </xdr:from>
    <xdr:to>
      <xdr:col>4</xdr:col>
      <xdr:colOff>0</xdr:colOff>
      <xdr:row>98</xdr:row>
      <xdr:rowOff>0</xdr:rowOff>
    </xdr:to>
    <xdr:sp macro="" textlink="">
      <xdr:nvSpPr>
        <xdr:cNvPr id="153" name="TextBox 152">
          <a:extLst>
            <a:ext uri="{FF2B5EF4-FFF2-40B4-BE49-F238E27FC236}">
              <a16:creationId xmlns:a16="http://schemas.microsoft.com/office/drawing/2014/main" id="{00000000-0008-0000-0800-000099000000}"/>
            </a:ext>
          </a:extLst>
        </xdr:cNvPr>
        <xdr:cNvSpPr txBox="1"/>
      </xdr:nvSpPr>
      <xdr:spPr>
        <a:xfrm>
          <a:off x="2104159" y="36177682"/>
          <a:ext cx="571500" cy="649432"/>
        </a:xfrm>
        <a:prstGeom prst="rect">
          <a:avLst/>
        </a:prstGeom>
        <a:solidFill>
          <a:schemeClr val="accent5">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nchorCtr="0"/>
        <a:lstStyle/>
        <a:p>
          <a:pPr marL="0" indent="0" algn="ctr"/>
          <a:r>
            <a:rPr lang="en-AU" sz="1000">
              <a:solidFill>
                <a:schemeClr val="dk1"/>
              </a:solidFill>
              <a:latin typeface="Arial" panose="020B0604020202020204" pitchFamily="34" charset="0"/>
              <a:ea typeface="+mn-ea"/>
              <a:cs typeface="Arial" panose="020B0604020202020204" pitchFamily="34" charset="0"/>
            </a:rPr>
            <a:t>1-3</a:t>
          </a:r>
          <a:r>
            <a:rPr lang="en-AU" sz="1000" baseline="0">
              <a:solidFill>
                <a:schemeClr val="dk1"/>
              </a:solidFill>
              <a:latin typeface="Arial" panose="020B0604020202020204" pitchFamily="34" charset="0"/>
              <a:ea typeface="+mn-ea"/>
              <a:cs typeface="Arial" panose="020B0604020202020204" pitchFamily="34" charset="0"/>
            </a:rPr>
            <a:t> scaled</a:t>
          </a:r>
          <a:endParaRPr lang="en-AU" sz="1000">
            <a:solidFill>
              <a:schemeClr val="dk1"/>
            </a:solidFill>
            <a:latin typeface="Arial" panose="020B0604020202020204" pitchFamily="34" charset="0"/>
            <a:ea typeface="+mn-ea"/>
            <a:cs typeface="Arial" panose="020B0604020202020204" pitchFamily="34" charset="0"/>
          </a:endParaRPr>
        </a:p>
      </xdr:txBody>
    </xdr:sp>
    <xdr:clientData/>
  </xdr:twoCellAnchor>
  <xdr:twoCellAnchor>
    <xdr:from>
      <xdr:col>3</xdr:col>
      <xdr:colOff>0</xdr:colOff>
      <xdr:row>100</xdr:row>
      <xdr:rowOff>0</xdr:rowOff>
    </xdr:from>
    <xdr:to>
      <xdr:col>4</xdr:col>
      <xdr:colOff>0</xdr:colOff>
      <xdr:row>101</xdr:row>
      <xdr:rowOff>0</xdr:rowOff>
    </xdr:to>
    <xdr:sp macro="" textlink="">
      <xdr:nvSpPr>
        <xdr:cNvPr id="154" name="TextBox 153">
          <a:extLst>
            <a:ext uri="{FF2B5EF4-FFF2-40B4-BE49-F238E27FC236}">
              <a16:creationId xmlns:a16="http://schemas.microsoft.com/office/drawing/2014/main" id="{00000000-0008-0000-0800-00009A000000}"/>
            </a:ext>
          </a:extLst>
        </xdr:cNvPr>
        <xdr:cNvSpPr txBox="1"/>
      </xdr:nvSpPr>
      <xdr:spPr>
        <a:xfrm>
          <a:off x="2104159" y="39736568"/>
          <a:ext cx="571500" cy="1454727"/>
        </a:xfrm>
        <a:prstGeom prst="rect">
          <a:avLst/>
        </a:prstGeom>
        <a:solidFill>
          <a:schemeClr val="accent5">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3</a:t>
          </a:r>
        </a:p>
      </xdr:txBody>
    </xdr:sp>
    <xdr:clientData/>
  </xdr:twoCellAnchor>
  <xdr:twoCellAnchor>
    <xdr:from>
      <xdr:col>3</xdr:col>
      <xdr:colOff>0</xdr:colOff>
      <xdr:row>106</xdr:row>
      <xdr:rowOff>0</xdr:rowOff>
    </xdr:from>
    <xdr:to>
      <xdr:col>4</xdr:col>
      <xdr:colOff>0</xdr:colOff>
      <xdr:row>109</xdr:row>
      <xdr:rowOff>0</xdr:rowOff>
    </xdr:to>
    <xdr:sp macro="" textlink="">
      <xdr:nvSpPr>
        <xdr:cNvPr id="155" name="TextBox 154">
          <a:extLst>
            <a:ext uri="{FF2B5EF4-FFF2-40B4-BE49-F238E27FC236}">
              <a16:creationId xmlns:a16="http://schemas.microsoft.com/office/drawing/2014/main" id="{00000000-0008-0000-0800-00009B000000}"/>
            </a:ext>
          </a:extLst>
        </xdr:cNvPr>
        <xdr:cNvSpPr txBox="1"/>
      </xdr:nvSpPr>
      <xdr:spPr>
        <a:xfrm>
          <a:off x="2104159" y="43927568"/>
          <a:ext cx="571500" cy="805296"/>
        </a:xfrm>
        <a:prstGeom prst="rect">
          <a:avLst/>
        </a:prstGeom>
        <a:solidFill>
          <a:schemeClr val="accent5">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3</a:t>
          </a:r>
        </a:p>
      </xdr:txBody>
    </xdr:sp>
    <xdr:clientData/>
  </xdr:twoCellAnchor>
  <xdr:twoCellAnchor>
    <xdr:from>
      <xdr:col>3</xdr:col>
      <xdr:colOff>0</xdr:colOff>
      <xdr:row>114</xdr:row>
      <xdr:rowOff>1</xdr:rowOff>
    </xdr:from>
    <xdr:to>
      <xdr:col>4</xdr:col>
      <xdr:colOff>0</xdr:colOff>
      <xdr:row>117</xdr:row>
      <xdr:rowOff>1</xdr:rowOff>
    </xdr:to>
    <xdr:sp macro="" textlink="">
      <xdr:nvSpPr>
        <xdr:cNvPr id="156" name="TextBox 155">
          <a:extLst>
            <a:ext uri="{FF2B5EF4-FFF2-40B4-BE49-F238E27FC236}">
              <a16:creationId xmlns:a16="http://schemas.microsoft.com/office/drawing/2014/main" id="{00000000-0008-0000-0800-00009C000000}"/>
            </a:ext>
          </a:extLst>
        </xdr:cNvPr>
        <xdr:cNvSpPr txBox="1"/>
      </xdr:nvSpPr>
      <xdr:spPr>
        <a:xfrm>
          <a:off x="2104159" y="46499319"/>
          <a:ext cx="571500" cy="329046"/>
        </a:xfrm>
        <a:prstGeom prst="rect">
          <a:avLst/>
        </a:prstGeom>
        <a:solidFill>
          <a:schemeClr val="accent5">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3</a:t>
          </a:r>
        </a:p>
      </xdr:txBody>
    </xdr:sp>
    <xdr:clientData/>
  </xdr:twoCellAnchor>
  <xdr:twoCellAnchor>
    <xdr:from>
      <xdr:col>3</xdr:col>
      <xdr:colOff>0</xdr:colOff>
      <xdr:row>123</xdr:row>
      <xdr:rowOff>0</xdr:rowOff>
    </xdr:from>
    <xdr:to>
      <xdr:col>4</xdr:col>
      <xdr:colOff>0</xdr:colOff>
      <xdr:row>125</xdr:row>
      <xdr:rowOff>0</xdr:rowOff>
    </xdr:to>
    <xdr:sp macro="" textlink="">
      <xdr:nvSpPr>
        <xdr:cNvPr id="157" name="TextBox 156">
          <a:extLst>
            <a:ext uri="{FF2B5EF4-FFF2-40B4-BE49-F238E27FC236}">
              <a16:creationId xmlns:a16="http://schemas.microsoft.com/office/drawing/2014/main" id="{00000000-0008-0000-0800-00009D000000}"/>
            </a:ext>
          </a:extLst>
        </xdr:cNvPr>
        <xdr:cNvSpPr txBox="1"/>
      </xdr:nvSpPr>
      <xdr:spPr>
        <a:xfrm>
          <a:off x="2104159" y="49235591"/>
          <a:ext cx="571500" cy="329045"/>
        </a:xfrm>
        <a:prstGeom prst="rect">
          <a:avLst/>
        </a:prstGeom>
        <a:solidFill>
          <a:schemeClr val="accent5">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3</a:t>
          </a:r>
        </a:p>
      </xdr:txBody>
    </xdr:sp>
    <xdr:clientData/>
  </xdr:twoCellAnchor>
  <xdr:twoCellAnchor>
    <xdr:from>
      <xdr:col>3</xdr:col>
      <xdr:colOff>0</xdr:colOff>
      <xdr:row>129</xdr:row>
      <xdr:rowOff>0</xdr:rowOff>
    </xdr:from>
    <xdr:to>
      <xdr:col>4</xdr:col>
      <xdr:colOff>0</xdr:colOff>
      <xdr:row>131</xdr:row>
      <xdr:rowOff>0</xdr:rowOff>
    </xdr:to>
    <xdr:sp macro="" textlink="">
      <xdr:nvSpPr>
        <xdr:cNvPr id="158" name="TextBox 157">
          <a:extLst>
            <a:ext uri="{FF2B5EF4-FFF2-40B4-BE49-F238E27FC236}">
              <a16:creationId xmlns:a16="http://schemas.microsoft.com/office/drawing/2014/main" id="{00000000-0008-0000-0800-00009E000000}"/>
            </a:ext>
          </a:extLst>
        </xdr:cNvPr>
        <xdr:cNvSpPr txBox="1"/>
      </xdr:nvSpPr>
      <xdr:spPr>
        <a:xfrm>
          <a:off x="2104159" y="50690318"/>
          <a:ext cx="571500" cy="484909"/>
        </a:xfrm>
        <a:prstGeom prst="rect">
          <a:avLst/>
        </a:prstGeom>
        <a:solidFill>
          <a:schemeClr val="accent5">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3</a:t>
          </a:r>
        </a:p>
      </xdr:txBody>
    </xdr:sp>
    <xdr:clientData/>
  </xdr:twoCellAnchor>
  <xdr:twoCellAnchor>
    <xdr:from>
      <xdr:col>3</xdr:col>
      <xdr:colOff>0</xdr:colOff>
      <xdr:row>139</xdr:row>
      <xdr:rowOff>0</xdr:rowOff>
    </xdr:from>
    <xdr:to>
      <xdr:col>4</xdr:col>
      <xdr:colOff>0</xdr:colOff>
      <xdr:row>141</xdr:row>
      <xdr:rowOff>0</xdr:rowOff>
    </xdr:to>
    <xdr:sp macro="" textlink="">
      <xdr:nvSpPr>
        <xdr:cNvPr id="160" name="TextBox 159">
          <a:extLst>
            <a:ext uri="{FF2B5EF4-FFF2-40B4-BE49-F238E27FC236}">
              <a16:creationId xmlns:a16="http://schemas.microsoft.com/office/drawing/2014/main" id="{00000000-0008-0000-0800-0000A0000000}"/>
            </a:ext>
          </a:extLst>
        </xdr:cNvPr>
        <xdr:cNvSpPr txBox="1"/>
      </xdr:nvSpPr>
      <xdr:spPr>
        <a:xfrm>
          <a:off x="2104159" y="54569591"/>
          <a:ext cx="571500" cy="484909"/>
        </a:xfrm>
        <a:prstGeom prst="rect">
          <a:avLst/>
        </a:prstGeom>
        <a:solidFill>
          <a:schemeClr val="accent5">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3</a:t>
          </a:r>
        </a:p>
      </xdr:txBody>
    </xdr:sp>
    <xdr:clientData/>
  </xdr:twoCellAnchor>
  <xdr:twoCellAnchor>
    <xdr:from>
      <xdr:col>3</xdr:col>
      <xdr:colOff>0</xdr:colOff>
      <xdr:row>145</xdr:row>
      <xdr:rowOff>0</xdr:rowOff>
    </xdr:from>
    <xdr:to>
      <xdr:col>4</xdr:col>
      <xdr:colOff>0</xdr:colOff>
      <xdr:row>147</xdr:row>
      <xdr:rowOff>0</xdr:rowOff>
    </xdr:to>
    <xdr:sp macro="" textlink="">
      <xdr:nvSpPr>
        <xdr:cNvPr id="161" name="TextBox 160">
          <a:extLst>
            <a:ext uri="{FF2B5EF4-FFF2-40B4-BE49-F238E27FC236}">
              <a16:creationId xmlns:a16="http://schemas.microsoft.com/office/drawing/2014/main" id="{00000000-0008-0000-0800-0000A1000000}"/>
            </a:ext>
          </a:extLst>
        </xdr:cNvPr>
        <xdr:cNvSpPr txBox="1"/>
      </xdr:nvSpPr>
      <xdr:spPr>
        <a:xfrm>
          <a:off x="2104159" y="56682409"/>
          <a:ext cx="571500" cy="649432"/>
        </a:xfrm>
        <a:prstGeom prst="rect">
          <a:avLst/>
        </a:prstGeom>
        <a:solidFill>
          <a:schemeClr val="accent5">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3</a:t>
          </a:r>
        </a:p>
      </xdr:txBody>
    </xdr:sp>
    <xdr:clientData/>
  </xdr:twoCellAnchor>
  <xdr:twoCellAnchor>
    <xdr:from>
      <xdr:col>3</xdr:col>
      <xdr:colOff>0</xdr:colOff>
      <xdr:row>161</xdr:row>
      <xdr:rowOff>0</xdr:rowOff>
    </xdr:from>
    <xdr:to>
      <xdr:col>4</xdr:col>
      <xdr:colOff>0</xdr:colOff>
      <xdr:row>164</xdr:row>
      <xdr:rowOff>0</xdr:rowOff>
    </xdr:to>
    <xdr:sp macro="" textlink="">
      <xdr:nvSpPr>
        <xdr:cNvPr id="162" name="TextBox 161">
          <a:extLst>
            <a:ext uri="{FF2B5EF4-FFF2-40B4-BE49-F238E27FC236}">
              <a16:creationId xmlns:a16="http://schemas.microsoft.com/office/drawing/2014/main" id="{00000000-0008-0000-0800-0000A2000000}"/>
            </a:ext>
          </a:extLst>
        </xdr:cNvPr>
        <xdr:cNvSpPr txBox="1"/>
      </xdr:nvSpPr>
      <xdr:spPr>
        <a:xfrm>
          <a:off x="2104159" y="62033727"/>
          <a:ext cx="571500" cy="649432"/>
        </a:xfrm>
        <a:prstGeom prst="rect">
          <a:avLst/>
        </a:prstGeom>
        <a:solidFill>
          <a:schemeClr val="accent5">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3</a:t>
          </a:r>
        </a:p>
      </xdr:txBody>
    </xdr:sp>
    <xdr:clientData/>
  </xdr:twoCellAnchor>
  <xdr:twoCellAnchor>
    <xdr:from>
      <xdr:col>3</xdr:col>
      <xdr:colOff>0</xdr:colOff>
      <xdr:row>165</xdr:row>
      <xdr:rowOff>0</xdr:rowOff>
    </xdr:from>
    <xdr:to>
      <xdr:col>4</xdr:col>
      <xdr:colOff>0</xdr:colOff>
      <xdr:row>168</xdr:row>
      <xdr:rowOff>0</xdr:rowOff>
    </xdr:to>
    <xdr:sp macro="" textlink="">
      <xdr:nvSpPr>
        <xdr:cNvPr id="163" name="TextBox 162">
          <a:extLst>
            <a:ext uri="{FF2B5EF4-FFF2-40B4-BE49-F238E27FC236}">
              <a16:creationId xmlns:a16="http://schemas.microsoft.com/office/drawing/2014/main" id="{00000000-0008-0000-0800-0000A3000000}"/>
            </a:ext>
          </a:extLst>
        </xdr:cNvPr>
        <xdr:cNvSpPr txBox="1"/>
      </xdr:nvSpPr>
      <xdr:spPr>
        <a:xfrm>
          <a:off x="1777594" y="66977971"/>
          <a:ext cx="329184" cy="1792224"/>
        </a:xfrm>
        <a:prstGeom prst="rect">
          <a:avLst/>
        </a:prstGeom>
        <a:solidFill>
          <a:schemeClr val="accent5">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nchorCtr="0"/>
        <a:lstStyle/>
        <a:p>
          <a:pPr marL="0" indent="0" algn="ctr"/>
          <a:r>
            <a:rPr lang="en-AU" sz="1000">
              <a:solidFill>
                <a:schemeClr val="dk1"/>
              </a:solidFill>
              <a:latin typeface="Arial" panose="020B0604020202020204" pitchFamily="34" charset="0"/>
              <a:ea typeface="+mn-ea"/>
              <a:cs typeface="Arial" panose="020B0604020202020204" pitchFamily="34" charset="0"/>
            </a:rPr>
            <a:t>1-3 scaled</a:t>
          </a:r>
        </a:p>
      </xdr:txBody>
    </xdr:sp>
    <xdr:clientData/>
  </xdr:twoCellAnchor>
  <xdr:twoCellAnchor>
    <xdr:from>
      <xdr:col>3</xdr:col>
      <xdr:colOff>0</xdr:colOff>
      <xdr:row>172</xdr:row>
      <xdr:rowOff>0</xdr:rowOff>
    </xdr:from>
    <xdr:to>
      <xdr:col>4</xdr:col>
      <xdr:colOff>0</xdr:colOff>
      <xdr:row>173</xdr:row>
      <xdr:rowOff>0</xdr:rowOff>
    </xdr:to>
    <xdr:sp macro="" textlink="">
      <xdr:nvSpPr>
        <xdr:cNvPr id="165" name="TextBox 164">
          <a:extLst>
            <a:ext uri="{FF2B5EF4-FFF2-40B4-BE49-F238E27FC236}">
              <a16:creationId xmlns:a16="http://schemas.microsoft.com/office/drawing/2014/main" id="{00000000-0008-0000-0800-0000A5000000}"/>
            </a:ext>
          </a:extLst>
        </xdr:cNvPr>
        <xdr:cNvSpPr txBox="1"/>
      </xdr:nvSpPr>
      <xdr:spPr>
        <a:xfrm>
          <a:off x="2104159" y="68675250"/>
          <a:ext cx="571500" cy="813955"/>
        </a:xfrm>
        <a:prstGeom prst="rect">
          <a:avLst/>
        </a:prstGeom>
        <a:solidFill>
          <a:schemeClr val="accent5">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3</a:t>
          </a:r>
        </a:p>
      </xdr:txBody>
    </xdr:sp>
    <xdr:clientData/>
  </xdr:twoCellAnchor>
  <xdr:twoCellAnchor>
    <xdr:from>
      <xdr:col>3</xdr:col>
      <xdr:colOff>0</xdr:colOff>
      <xdr:row>176</xdr:row>
      <xdr:rowOff>0</xdr:rowOff>
    </xdr:from>
    <xdr:to>
      <xdr:col>4</xdr:col>
      <xdr:colOff>0</xdr:colOff>
      <xdr:row>178</xdr:row>
      <xdr:rowOff>0</xdr:rowOff>
    </xdr:to>
    <xdr:sp macro="" textlink="">
      <xdr:nvSpPr>
        <xdr:cNvPr id="166" name="TextBox 165">
          <a:extLst>
            <a:ext uri="{FF2B5EF4-FFF2-40B4-BE49-F238E27FC236}">
              <a16:creationId xmlns:a16="http://schemas.microsoft.com/office/drawing/2014/main" id="{00000000-0008-0000-0800-0000A6000000}"/>
            </a:ext>
          </a:extLst>
        </xdr:cNvPr>
        <xdr:cNvSpPr txBox="1"/>
      </xdr:nvSpPr>
      <xdr:spPr>
        <a:xfrm>
          <a:off x="2104159" y="72545864"/>
          <a:ext cx="571500" cy="1125681"/>
        </a:xfrm>
        <a:prstGeom prst="rect">
          <a:avLst/>
        </a:prstGeom>
        <a:solidFill>
          <a:schemeClr val="accent5">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3</a:t>
          </a:r>
        </a:p>
      </xdr:txBody>
    </xdr:sp>
    <xdr:clientData/>
  </xdr:twoCellAnchor>
  <xdr:twoCellAnchor>
    <xdr:from>
      <xdr:col>3</xdr:col>
      <xdr:colOff>0</xdr:colOff>
      <xdr:row>188</xdr:row>
      <xdr:rowOff>0</xdr:rowOff>
    </xdr:from>
    <xdr:to>
      <xdr:col>4</xdr:col>
      <xdr:colOff>0</xdr:colOff>
      <xdr:row>190</xdr:row>
      <xdr:rowOff>0</xdr:rowOff>
    </xdr:to>
    <xdr:sp macro="" textlink="">
      <xdr:nvSpPr>
        <xdr:cNvPr id="167" name="TextBox 166">
          <a:extLst>
            <a:ext uri="{FF2B5EF4-FFF2-40B4-BE49-F238E27FC236}">
              <a16:creationId xmlns:a16="http://schemas.microsoft.com/office/drawing/2014/main" id="{00000000-0008-0000-0800-0000A7000000}"/>
            </a:ext>
          </a:extLst>
        </xdr:cNvPr>
        <xdr:cNvSpPr txBox="1"/>
      </xdr:nvSpPr>
      <xdr:spPr>
        <a:xfrm>
          <a:off x="2104159" y="78503318"/>
          <a:ext cx="571500" cy="805296"/>
        </a:xfrm>
        <a:prstGeom prst="rect">
          <a:avLst/>
        </a:prstGeom>
        <a:solidFill>
          <a:schemeClr val="accent5">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3</a:t>
          </a:r>
        </a:p>
      </xdr:txBody>
    </xdr:sp>
    <xdr:clientData/>
  </xdr:twoCellAnchor>
  <xdr:twoCellAnchor>
    <xdr:from>
      <xdr:col>3</xdr:col>
      <xdr:colOff>0</xdr:colOff>
      <xdr:row>193</xdr:row>
      <xdr:rowOff>0</xdr:rowOff>
    </xdr:from>
    <xdr:to>
      <xdr:col>4</xdr:col>
      <xdr:colOff>0</xdr:colOff>
      <xdr:row>195</xdr:row>
      <xdr:rowOff>0</xdr:rowOff>
    </xdr:to>
    <xdr:sp macro="" textlink="">
      <xdr:nvSpPr>
        <xdr:cNvPr id="168" name="TextBox 167">
          <a:extLst>
            <a:ext uri="{FF2B5EF4-FFF2-40B4-BE49-F238E27FC236}">
              <a16:creationId xmlns:a16="http://schemas.microsoft.com/office/drawing/2014/main" id="{00000000-0008-0000-0800-0000A8000000}"/>
            </a:ext>
          </a:extLst>
        </xdr:cNvPr>
        <xdr:cNvSpPr txBox="1"/>
      </xdr:nvSpPr>
      <xdr:spPr>
        <a:xfrm>
          <a:off x="2104159" y="79958045"/>
          <a:ext cx="571500" cy="649432"/>
        </a:xfrm>
        <a:prstGeom prst="rect">
          <a:avLst/>
        </a:prstGeom>
        <a:solidFill>
          <a:schemeClr val="accent5">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3</a:t>
          </a:r>
        </a:p>
      </xdr:txBody>
    </xdr:sp>
    <xdr:clientData/>
  </xdr:twoCellAnchor>
  <xdr:twoCellAnchor>
    <xdr:from>
      <xdr:col>3</xdr:col>
      <xdr:colOff>0</xdr:colOff>
      <xdr:row>199</xdr:row>
      <xdr:rowOff>0</xdr:rowOff>
    </xdr:from>
    <xdr:to>
      <xdr:col>4</xdr:col>
      <xdr:colOff>0</xdr:colOff>
      <xdr:row>201</xdr:row>
      <xdr:rowOff>0</xdr:rowOff>
    </xdr:to>
    <xdr:sp macro="" textlink="">
      <xdr:nvSpPr>
        <xdr:cNvPr id="169" name="TextBox 168">
          <a:extLst>
            <a:ext uri="{FF2B5EF4-FFF2-40B4-BE49-F238E27FC236}">
              <a16:creationId xmlns:a16="http://schemas.microsoft.com/office/drawing/2014/main" id="{00000000-0008-0000-0800-0000A9000000}"/>
            </a:ext>
          </a:extLst>
        </xdr:cNvPr>
        <xdr:cNvSpPr txBox="1"/>
      </xdr:nvSpPr>
      <xdr:spPr>
        <a:xfrm>
          <a:off x="2104159" y="81906341"/>
          <a:ext cx="571500" cy="484909"/>
        </a:xfrm>
        <a:prstGeom prst="rect">
          <a:avLst/>
        </a:prstGeom>
        <a:solidFill>
          <a:schemeClr val="accent5">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3</a:t>
          </a:r>
        </a:p>
      </xdr:txBody>
    </xdr:sp>
    <xdr:clientData/>
  </xdr:twoCellAnchor>
  <xdr:twoCellAnchor>
    <xdr:from>
      <xdr:col>3</xdr:col>
      <xdr:colOff>0</xdr:colOff>
      <xdr:row>205</xdr:row>
      <xdr:rowOff>0</xdr:rowOff>
    </xdr:from>
    <xdr:to>
      <xdr:col>4</xdr:col>
      <xdr:colOff>0</xdr:colOff>
      <xdr:row>207</xdr:row>
      <xdr:rowOff>0</xdr:rowOff>
    </xdr:to>
    <xdr:sp macro="" textlink="">
      <xdr:nvSpPr>
        <xdr:cNvPr id="170" name="TextBox 169">
          <a:extLst>
            <a:ext uri="{FF2B5EF4-FFF2-40B4-BE49-F238E27FC236}">
              <a16:creationId xmlns:a16="http://schemas.microsoft.com/office/drawing/2014/main" id="{00000000-0008-0000-0800-0000AA000000}"/>
            </a:ext>
          </a:extLst>
        </xdr:cNvPr>
        <xdr:cNvSpPr txBox="1"/>
      </xdr:nvSpPr>
      <xdr:spPr>
        <a:xfrm>
          <a:off x="2104159" y="83361068"/>
          <a:ext cx="571500" cy="484909"/>
        </a:xfrm>
        <a:prstGeom prst="rect">
          <a:avLst/>
        </a:prstGeom>
        <a:solidFill>
          <a:schemeClr val="accent5">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3</a:t>
          </a:r>
        </a:p>
      </xdr:txBody>
    </xdr:sp>
    <xdr:clientData/>
  </xdr:twoCellAnchor>
  <xdr:twoCellAnchor>
    <xdr:from>
      <xdr:col>3</xdr:col>
      <xdr:colOff>0</xdr:colOff>
      <xdr:row>215</xdr:row>
      <xdr:rowOff>0</xdr:rowOff>
    </xdr:from>
    <xdr:to>
      <xdr:col>4</xdr:col>
      <xdr:colOff>0</xdr:colOff>
      <xdr:row>215</xdr:row>
      <xdr:rowOff>1</xdr:rowOff>
    </xdr:to>
    <xdr:sp macro="" textlink="">
      <xdr:nvSpPr>
        <xdr:cNvPr id="173" name="TextBox 172">
          <a:extLst>
            <a:ext uri="{FF2B5EF4-FFF2-40B4-BE49-F238E27FC236}">
              <a16:creationId xmlns:a16="http://schemas.microsoft.com/office/drawing/2014/main" id="{00000000-0008-0000-0800-0000AD000000}"/>
            </a:ext>
          </a:extLst>
        </xdr:cNvPr>
        <xdr:cNvSpPr txBox="1"/>
      </xdr:nvSpPr>
      <xdr:spPr>
        <a:xfrm>
          <a:off x="2104159" y="89664887"/>
          <a:ext cx="571500" cy="329046"/>
        </a:xfrm>
        <a:prstGeom prst="rect">
          <a:avLst/>
        </a:prstGeom>
        <a:solidFill>
          <a:schemeClr val="accent5">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3</a:t>
          </a:r>
        </a:p>
      </xdr:txBody>
    </xdr:sp>
    <xdr:clientData/>
  </xdr:twoCellAnchor>
  <xdr:twoCellAnchor>
    <xdr:from>
      <xdr:col>3</xdr:col>
      <xdr:colOff>0</xdr:colOff>
      <xdr:row>218</xdr:row>
      <xdr:rowOff>0</xdr:rowOff>
    </xdr:from>
    <xdr:to>
      <xdr:col>4</xdr:col>
      <xdr:colOff>0</xdr:colOff>
      <xdr:row>220</xdr:row>
      <xdr:rowOff>0</xdr:rowOff>
    </xdr:to>
    <xdr:sp macro="" textlink="">
      <xdr:nvSpPr>
        <xdr:cNvPr id="174" name="TextBox 173">
          <a:extLst>
            <a:ext uri="{FF2B5EF4-FFF2-40B4-BE49-F238E27FC236}">
              <a16:creationId xmlns:a16="http://schemas.microsoft.com/office/drawing/2014/main" id="{00000000-0008-0000-0800-0000AE000000}"/>
            </a:ext>
          </a:extLst>
        </xdr:cNvPr>
        <xdr:cNvSpPr txBox="1"/>
      </xdr:nvSpPr>
      <xdr:spPr>
        <a:xfrm>
          <a:off x="2104159" y="91777705"/>
          <a:ext cx="571500" cy="329045"/>
        </a:xfrm>
        <a:prstGeom prst="rect">
          <a:avLst/>
        </a:prstGeom>
        <a:solidFill>
          <a:schemeClr val="accent5">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3</a:t>
          </a:r>
        </a:p>
      </xdr:txBody>
    </xdr:sp>
    <xdr:clientData/>
  </xdr:twoCellAnchor>
  <xdr:twoCellAnchor>
    <xdr:from>
      <xdr:col>1</xdr:col>
      <xdr:colOff>0</xdr:colOff>
      <xdr:row>30</xdr:row>
      <xdr:rowOff>0</xdr:rowOff>
    </xdr:from>
    <xdr:to>
      <xdr:col>2</xdr:col>
      <xdr:colOff>0</xdr:colOff>
      <xdr:row>37</xdr:row>
      <xdr:rowOff>0</xdr:rowOff>
    </xdr:to>
    <xdr:sp macro="" textlink="">
      <xdr:nvSpPr>
        <xdr:cNvPr id="177" name="TextBox 176">
          <a:extLst>
            <a:ext uri="{FF2B5EF4-FFF2-40B4-BE49-F238E27FC236}">
              <a16:creationId xmlns:a16="http://schemas.microsoft.com/office/drawing/2014/main" id="{00000000-0008-0000-0800-0000B1000000}"/>
            </a:ext>
          </a:extLst>
        </xdr:cNvPr>
        <xdr:cNvSpPr txBox="1"/>
      </xdr:nvSpPr>
      <xdr:spPr>
        <a:xfrm>
          <a:off x="0" y="10841182"/>
          <a:ext cx="718705" cy="2095500"/>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Man-6</a:t>
          </a:r>
        </a:p>
      </xdr:txBody>
    </xdr:sp>
    <xdr:clientData/>
  </xdr:twoCellAnchor>
  <xdr:twoCellAnchor>
    <xdr:from>
      <xdr:col>1</xdr:col>
      <xdr:colOff>0</xdr:colOff>
      <xdr:row>37</xdr:row>
      <xdr:rowOff>0</xdr:rowOff>
    </xdr:from>
    <xdr:to>
      <xdr:col>2</xdr:col>
      <xdr:colOff>0</xdr:colOff>
      <xdr:row>46</xdr:row>
      <xdr:rowOff>0</xdr:rowOff>
    </xdr:to>
    <xdr:sp macro="" textlink="">
      <xdr:nvSpPr>
        <xdr:cNvPr id="178" name="TextBox 177">
          <a:extLst>
            <a:ext uri="{FF2B5EF4-FFF2-40B4-BE49-F238E27FC236}">
              <a16:creationId xmlns:a16="http://schemas.microsoft.com/office/drawing/2014/main" id="{00000000-0008-0000-0800-0000B2000000}"/>
            </a:ext>
          </a:extLst>
        </xdr:cNvPr>
        <xdr:cNvSpPr txBox="1"/>
      </xdr:nvSpPr>
      <xdr:spPr>
        <a:xfrm>
          <a:off x="0" y="12936682"/>
          <a:ext cx="718705" cy="3394363"/>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Man-7</a:t>
          </a:r>
        </a:p>
      </xdr:txBody>
    </xdr:sp>
    <xdr:clientData/>
  </xdr:twoCellAnchor>
  <xdr:twoCellAnchor>
    <xdr:from>
      <xdr:col>1</xdr:col>
      <xdr:colOff>0</xdr:colOff>
      <xdr:row>50</xdr:row>
      <xdr:rowOff>320385</xdr:rowOff>
    </xdr:from>
    <xdr:to>
      <xdr:col>2</xdr:col>
      <xdr:colOff>0</xdr:colOff>
      <xdr:row>55</xdr:row>
      <xdr:rowOff>0</xdr:rowOff>
    </xdr:to>
    <xdr:sp macro="" textlink="">
      <xdr:nvSpPr>
        <xdr:cNvPr id="180" name="TextBox 179">
          <a:extLst>
            <a:ext uri="{FF2B5EF4-FFF2-40B4-BE49-F238E27FC236}">
              <a16:creationId xmlns:a16="http://schemas.microsoft.com/office/drawing/2014/main" id="{00000000-0008-0000-0800-0000B4000000}"/>
            </a:ext>
          </a:extLst>
        </xdr:cNvPr>
        <xdr:cNvSpPr txBox="1"/>
      </xdr:nvSpPr>
      <xdr:spPr>
        <a:xfrm>
          <a:off x="17318" y="17439408"/>
          <a:ext cx="701387" cy="1610592"/>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Pro-2</a:t>
          </a:r>
        </a:p>
      </xdr:txBody>
    </xdr:sp>
    <xdr:clientData/>
  </xdr:twoCellAnchor>
  <xdr:twoCellAnchor>
    <xdr:from>
      <xdr:col>1</xdr:col>
      <xdr:colOff>0</xdr:colOff>
      <xdr:row>55</xdr:row>
      <xdr:rowOff>0</xdr:rowOff>
    </xdr:from>
    <xdr:to>
      <xdr:col>2</xdr:col>
      <xdr:colOff>0</xdr:colOff>
      <xdr:row>60</xdr:row>
      <xdr:rowOff>0</xdr:rowOff>
    </xdr:to>
    <xdr:sp macro="" textlink="">
      <xdr:nvSpPr>
        <xdr:cNvPr id="182" name="TextBox 181">
          <a:extLst>
            <a:ext uri="{FF2B5EF4-FFF2-40B4-BE49-F238E27FC236}">
              <a16:creationId xmlns:a16="http://schemas.microsoft.com/office/drawing/2014/main" id="{00000000-0008-0000-0800-0000B6000000}"/>
            </a:ext>
          </a:extLst>
        </xdr:cNvPr>
        <xdr:cNvSpPr txBox="1"/>
      </xdr:nvSpPr>
      <xdr:spPr>
        <a:xfrm>
          <a:off x="0" y="19050000"/>
          <a:ext cx="718705" cy="1619250"/>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Pro-3</a:t>
          </a:r>
        </a:p>
      </xdr:txBody>
    </xdr:sp>
    <xdr:clientData/>
  </xdr:twoCellAnchor>
  <xdr:twoCellAnchor>
    <xdr:from>
      <xdr:col>1</xdr:col>
      <xdr:colOff>0</xdr:colOff>
      <xdr:row>60</xdr:row>
      <xdr:rowOff>1</xdr:rowOff>
    </xdr:from>
    <xdr:to>
      <xdr:col>2</xdr:col>
      <xdr:colOff>1</xdr:colOff>
      <xdr:row>68</xdr:row>
      <xdr:rowOff>1</xdr:rowOff>
    </xdr:to>
    <xdr:sp macro="" textlink="">
      <xdr:nvSpPr>
        <xdr:cNvPr id="183" name="TextBox 182">
          <a:extLst>
            <a:ext uri="{FF2B5EF4-FFF2-40B4-BE49-F238E27FC236}">
              <a16:creationId xmlns:a16="http://schemas.microsoft.com/office/drawing/2014/main" id="{00000000-0008-0000-0800-0000B7000000}"/>
            </a:ext>
          </a:extLst>
        </xdr:cNvPr>
        <xdr:cNvSpPr txBox="1"/>
      </xdr:nvSpPr>
      <xdr:spPr>
        <a:xfrm>
          <a:off x="25978" y="20669251"/>
          <a:ext cx="692728" cy="1601932"/>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Pro-4</a:t>
          </a:r>
        </a:p>
      </xdr:txBody>
    </xdr:sp>
    <xdr:clientData/>
  </xdr:twoCellAnchor>
  <xdr:twoCellAnchor>
    <xdr:from>
      <xdr:col>1</xdr:col>
      <xdr:colOff>0</xdr:colOff>
      <xdr:row>67</xdr:row>
      <xdr:rowOff>164521</xdr:rowOff>
    </xdr:from>
    <xdr:to>
      <xdr:col>2</xdr:col>
      <xdr:colOff>0</xdr:colOff>
      <xdr:row>76</xdr:row>
      <xdr:rowOff>495299</xdr:rowOff>
    </xdr:to>
    <xdr:sp macro="" textlink="">
      <xdr:nvSpPr>
        <xdr:cNvPr id="184" name="TextBox 183">
          <a:extLst>
            <a:ext uri="{FF2B5EF4-FFF2-40B4-BE49-F238E27FC236}">
              <a16:creationId xmlns:a16="http://schemas.microsoft.com/office/drawing/2014/main" id="{00000000-0008-0000-0800-0000B8000000}"/>
            </a:ext>
          </a:extLst>
        </xdr:cNvPr>
        <xdr:cNvSpPr txBox="1"/>
      </xdr:nvSpPr>
      <xdr:spPr>
        <a:xfrm>
          <a:off x="17318" y="30082546"/>
          <a:ext cx="630382" cy="4474153"/>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Cli-1</a:t>
          </a:r>
        </a:p>
      </xdr:txBody>
    </xdr:sp>
    <xdr:clientData/>
  </xdr:twoCellAnchor>
  <xdr:twoCellAnchor>
    <xdr:from>
      <xdr:col>1</xdr:col>
      <xdr:colOff>0</xdr:colOff>
      <xdr:row>85</xdr:row>
      <xdr:rowOff>0</xdr:rowOff>
    </xdr:from>
    <xdr:to>
      <xdr:col>2</xdr:col>
      <xdr:colOff>0</xdr:colOff>
      <xdr:row>88</xdr:row>
      <xdr:rowOff>0</xdr:rowOff>
    </xdr:to>
    <xdr:sp macro="" textlink="">
      <xdr:nvSpPr>
        <xdr:cNvPr id="185" name="TextBox 184">
          <a:extLst>
            <a:ext uri="{FF2B5EF4-FFF2-40B4-BE49-F238E27FC236}">
              <a16:creationId xmlns:a16="http://schemas.microsoft.com/office/drawing/2014/main" id="{00000000-0008-0000-0800-0000B9000000}"/>
            </a:ext>
          </a:extLst>
        </xdr:cNvPr>
        <xdr:cNvSpPr txBox="1"/>
      </xdr:nvSpPr>
      <xdr:spPr>
        <a:xfrm>
          <a:off x="0" y="36099750"/>
          <a:ext cx="647700" cy="3325956"/>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Ene-1</a:t>
          </a:r>
        </a:p>
      </xdr:txBody>
    </xdr:sp>
    <xdr:clientData/>
  </xdr:twoCellAnchor>
  <xdr:twoCellAnchor>
    <xdr:from>
      <xdr:col>1</xdr:col>
      <xdr:colOff>0</xdr:colOff>
      <xdr:row>88</xdr:row>
      <xdr:rowOff>0</xdr:rowOff>
    </xdr:from>
    <xdr:to>
      <xdr:col>2</xdr:col>
      <xdr:colOff>0</xdr:colOff>
      <xdr:row>91</xdr:row>
      <xdr:rowOff>0</xdr:rowOff>
    </xdr:to>
    <xdr:sp macro="" textlink="">
      <xdr:nvSpPr>
        <xdr:cNvPr id="187" name="TextBox 186">
          <a:extLst>
            <a:ext uri="{FF2B5EF4-FFF2-40B4-BE49-F238E27FC236}">
              <a16:creationId xmlns:a16="http://schemas.microsoft.com/office/drawing/2014/main" id="{00000000-0008-0000-0800-0000BB000000}"/>
            </a:ext>
          </a:extLst>
        </xdr:cNvPr>
        <xdr:cNvSpPr txBox="1"/>
      </xdr:nvSpPr>
      <xdr:spPr>
        <a:xfrm>
          <a:off x="0" y="29856545"/>
          <a:ext cx="718705" cy="4935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Ene-2</a:t>
          </a:r>
        </a:p>
      </xdr:txBody>
    </xdr:sp>
    <xdr:clientData/>
  </xdr:twoCellAnchor>
  <xdr:twoCellAnchor>
    <xdr:from>
      <xdr:col>1</xdr:col>
      <xdr:colOff>0</xdr:colOff>
      <xdr:row>91</xdr:row>
      <xdr:rowOff>0</xdr:rowOff>
    </xdr:from>
    <xdr:to>
      <xdr:col>2</xdr:col>
      <xdr:colOff>0</xdr:colOff>
      <xdr:row>94</xdr:row>
      <xdr:rowOff>0</xdr:rowOff>
    </xdr:to>
    <xdr:sp macro="" textlink="">
      <xdr:nvSpPr>
        <xdr:cNvPr id="188" name="TextBox 187">
          <a:extLst>
            <a:ext uri="{FF2B5EF4-FFF2-40B4-BE49-F238E27FC236}">
              <a16:creationId xmlns:a16="http://schemas.microsoft.com/office/drawing/2014/main" id="{00000000-0008-0000-0800-0000BC000000}"/>
            </a:ext>
          </a:extLst>
        </xdr:cNvPr>
        <xdr:cNvSpPr txBox="1"/>
      </xdr:nvSpPr>
      <xdr:spPr>
        <a:xfrm>
          <a:off x="0" y="30350114"/>
          <a:ext cx="718705" cy="1454727"/>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Wat-1</a:t>
          </a:r>
        </a:p>
      </xdr:txBody>
    </xdr:sp>
    <xdr:clientData/>
  </xdr:twoCellAnchor>
  <xdr:twoCellAnchor>
    <xdr:from>
      <xdr:col>1</xdr:col>
      <xdr:colOff>0</xdr:colOff>
      <xdr:row>94</xdr:row>
      <xdr:rowOff>0</xdr:rowOff>
    </xdr:from>
    <xdr:to>
      <xdr:col>2</xdr:col>
      <xdr:colOff>0</xdr:colOff>
      <xdr:row>95</xdr:row>
      <xdr:rowOff>0</xdr:rowOff>
    </xdr:to>
    <xdr:sp macro="" textlink="">
      <xdr:nvSpPr>
        <xdr:cNvPr id="190" name="TextBox 189">
          <a:extLst>
            <a:ext uri="{FF2B5EF4-FFF2-40B4-BE49-F238E27FC236}">
              <a16:creationId xmlns:a16="http://schemas.microsoft.com/office/drawing/2014/main" id="{00000000-0008-0000-0800-0000BE000000}"/>
            </a:ext>
          </a:extLst>
        </xdr:cNvPr>
        <xdr:cNvSpPr txBox="1"/>
      </xdr:nvSpPr>
      <xdr:spPr>
        <a:xfrm>
          <a:off x="17318" y="33588614"/>
          <a:ext cx="701387" cy="1619250"/>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Wat-2</a:t>
          </a:r>
        </a:p>
      </xdr:txBody>
    </xdr:sp>
    <xdr:clientData/>
  </xdr:twoCellAnchor>
  <xdr:twoCellAnchor>
    <xdr:from>
      <xdr:col>1</xdr:col>
      <xdr:colOff>0</xdr:colOff>
      <xdr:row>95</xdr:row>
      <xdr:rowOff>0</xdr:rowOff>
    </xdr:from>
    <xdr:to>
      <xdr:col>2</xdr:col>
      <xdr:colOff>0</xdr:colOff>
      <xdr:row>98</xdr:row>
      <xdr:rowOff>0</xdr:rowOff>
    </xdr:to>
    <xdr:sp macro="" textlink="">
      <xdr:nvSpPr>
        <xdr:cNvPr id="191" name="TextBox 190">
          <a:extLst>
            <a:ext uri="{FF2B5EF4-FFF2-40B4-BE49-F238E27FC236}">
              <a16:creationId xmlns:a16="http://schemas.microsoft.com/office/drawing/2014/main" id="{00000000-0008-0000-0800-0000BF000000}"/>
            </a:ext>
          </a:extLst>
        </xdr:cNvPr>
        <xdr:cNvSpPr txBox="1"/>
      </xdr:nvSpPr>
      <xdr:spPr>
        <a:xfrm>
          <a:off x="0" y="35207864"/>
          <a:ext cx="718705" cy="1619250"/>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Mat-1</a:t>
          </a:r>
        </a:p>
      </xdr:txBody>
    </xdr:sp>
    <xdr:clientData/>
  </xdr:twoCellAnchor>
  <xdr:twoCellAnchor>
    <xdr:from>
      <xdr:col>1</xdr:col>
      <xdr:colOff>0</xdr:colOff>
      <xdr:row>98</xdr:row>
      <xdr:rowOff>7315</xdr:rowOff>
    </xdr:from>
    <xdr:to>
      <xdr:col>2</xdr:col>
      <xdr:colOff>0</xdr:colOff>
      <xdr:row>100</xdr:row>
      <xdr:rowOff>328184</xdr:rowOff>
    </xdr:to>
    <xdr:sp macro="" textlink="">
      <xdr:nvSpPr>
        <xdr:cNvPr id="192" name="TextBox 191">
          <a:extLst>
            <a:ext uri="{FF2B5EF4-FFF2-40B4-BE49-F238E27FC236}">
              <a16:creationId xmlns:a16="http://schemas.microsoft.com/office/drawing/2014/main" id="{00000000-0008-0000-0800-0000C0000000}"/>
            </a:ext>
          </a:extLst>
        </xdr:cNvPr>
        <xdr:cNvSpPr txBox="1"/>
      </xdr:nvSpPr>
      <xdr:spPr>
        <a:xfrm>
          <a:off x="629107" y="38536473"/>
          <a:ext cx="629107" cy="979237"/>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Mat-2</a:t>
          </a:r>
        </a:p>
      </xdr:txBody>
    </xdr:sp>
    <xdr:clientData/>
  </xdr:twoCellAnchor>
  <xdr:twoCellAnchor>
    <xdr:from>
      <xdr:col>1</xdr:col>
      <xdr:colOff>0</xdr:colOff>
      <xdr:row>100</xdr:row>
      <xdr:rowOff>1454726</xdr:rowOff>
    </xdr:from>
    <xdr:to>
      <xdr:col>2</xdr:col>
      <xdr:colOff>0</xdr:colOff>
      <xdr:row>108</xdr:row>
      <xdr:rowOff>320386</xdr:rowOff>
    </xdr:to>
    <xdr:sp macro="" textlink="">
      <xdr:nvSpPr>
        <xdr:cNvPr id="193" name="TextBox 192">
          <a:extLst>
            <a:ext uri="{FF2B5EF4-FFF2-40B4-BE49-F238E27FC236}">
              <a16:creationId xmlns:a16="http://schemas.microsoft.com/office/drawing/2014/main" id="{00000000-0008-0000-0800-0000C1000000}"/>
            </a:ext>
          </a:extLst>
        </xdr:cNvPr>
        <xdr:cNvSpPr txBox="1"/>
      </xdr:nvSpPr>
      <xdr:spPr>
        <a:xfrm>
          <a:off x="0" y="41191294"/>
          <a:ext cx="718705" cy="3541569"/>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Dis-1</a:t>
          </a:r>
        </a:p>
      </xdr:txBody>
    </xdr:sp>
    <xdr:clientData/>
  </xdr:twoCellAnchor>
  <xdr:twoCellAnchor>
    <xdr:from>
      <xdr:col>1</xdr:col>
      <xdr:colOff>0</xdr:colOff>
      <xdr:row>109</xdr:row>
      <xdr:rowOff>0</xdr:rowOff>
    </xdr:from>
    <xdr:to>
      <xdr:col>2</xdr:col>
      <xdr:colOff>0</xdr:colOff>
      <xdr:row>117</xdr:row>
      <xdr:rowOff>0</xdr:rowOff>
    </xdr:to>
    <xdr:sp macro="" textlink="">
      <xdr:nvSpPr>
        <xdr:cNvPr id="194" name="TextBox 193">
          <a:extLst>
            <a:ext uri="{FF2B5EF4-FFF2-40B4-BE49-F238E27FC236}">
              <a16:creationId xmlns:a16="http://schemas.microsoft.com/office/drawing/2014/main" id="{00000000-0008-0000-0800-0000C2000000}"/>
            </a:ext>
          </a:extLst>
        </xdr:cNvPr>
        <xdr:cNvSpPr txBox="1"/>
      </xdr:nvSpPr>
      <xdr:spPr>
        <a:xfrm>
          <a:off x="0" y="49136198"/>
          <a:ext cx="636422" cy="3482036"/>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Dis-2</a:t>
          </a:r>
        </a:p>
      </xdr:txBody>
    </xdr:sp>
    <xdr:clientData/>
  </xdr:twoCellAnchor>
  <xdr:twoCellAnchor>
    <xdr:from>
      <xdr:col>1</xdr:col>
      <xdr:colOff>0</xdr:colOff>
      <xdr:row>117</xdr:row>
      <xdr:rowOff>0</xdr:rowOff>
    </xdr:from>
    <xdr:to>
      <xdr:col>2</xdr:col>
      <xdr:colOff>1</xdr:colOff>
      <xdr:row>125</xdr:row>
      <xdr:rowOff>0</xdr:rowOff>
    </xdr:to>
    <xdr:sp macro="" textlink="">
      <xdr:nvSpPr>
        <xdr:cNvPr id="195" name="TextBox 194">
          <a:extLst>
            <a:ext uri="{FF2B5EF4-FFF2-40B4-BE49-F238E27FC236}">
              <a16:creationId xmlns:a16="http://schemas.microsoft.com/office/drawing/2014/main" id="{00000000-0008-0000-0800-0000C3000000}"/>
            </a:ext>
          </a:extLst>
        </xdr:cNvPr>
        <xdr:cNvSpPr txBox="1"/>
      </xdr:nvSpPr>
      <xdr:spPr>
        <a:xfrm>
          <a:off x="0" y="46828364"/>
          <a:ext cx="718706" cy="2736272"/>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Dis-3</a:t>
          </a:r>
        </a:p>
      </xdr:txBody>
    </xdr:sp>
    <xdr:clientData/>
  </xdr:twoCellAnchor>
  <xdr:twoCellAnchor>
    <xdr:from>
      <xdr:col>1</xdr:col>
      <xdr:colOff>0</xdr:colOff>
      <xdr:row>125</xdr:row>
      <xdr:rowOff>0</xdr:rowOff>
    </xdr:from>
    <xdr:to>
      <xdr:col>2</xdr:col>
      <xdr:colOff>0</xdr:colOff>
      <xdr:row>131</xdr:row>
      <xdr:rowOff>0</xdr:rowOff>
    </xdr:to>
    <xdr:sp macro="" textlink="">
      <xdr:nvSpPr>
        <xdr:cNvPr id="196" name="TextBox 195">
          <a:extLst>
            <a:ext uri="{FF2B5EF4-FFF2-40B4-BE49-F238E27FC236}">
              <a16:creationId xmlns:a16="http://schemas.microsoft.com/office/drawing/2014/main" id="{00000000-0008-0000-0800-0000C4000000}"/>
            </a:ext>
          </a:extLst>
        </xdr:cNvPr>
        <xdr:cNvSpPr txBox="1"/>
      </xdr:nvSpPr>
      <xdr:spPr>
        <a:xfrm>
          <a:off x="0" y="49564636"/>
          <a:ext cx="718705" cy="1610591"/>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Dis-4</a:t>
          </a:r>
        </a:p>
      </xdr:txBody>
    </xdr:sp>
    <xdr:clientData/>
  </xdr:twoCellAnchor>
  <xdr:twoCellAnchor>
    <xdr:from>
      <xdr:col>1</xdr:col>
      <xdr:colOff>0</xdr:colOff>
      <xdr:row>131</xdr:row>
      <xdr:rowOff>0</xdr:rowOff>
    </xdr:from>
    <xdr:to>
      <xdr:col>2</xdr:col>
      <xdr:colOff>0</xdr:colOff>
      <xdr:row>134</xdr:row>
      <xdr:rowOff>0</xdr:rowOff>
    </xdr:to>
    <xdr:sp macro="" textlink="">
      <xdr:nvSpPr>
        <xdr:cNvPr id="197" name="TextBox 196">
          <a:extLst>
            <a:ext uri="{FF2B5EF4-FFF2-40B4-BE49-F238E27FC236}">
              <a16:creationId xmlns:a16="http://schemas.microsoft.com/office/drawing/2014/main" id="{00000000-0008-0000-0800-0000C5000000}"/>
            </a:ext>
          </a:extLst>
        </xdr:cNvPr>
        <xdr:cNvSpPr txBox="1"/>
      </xdr:nvSpPr>
      <xdr:spPr>
        <a:xfrm>
          <a:off x="0" y="51175227"/>
          <a:ext cx="718705" cy="1125682"/>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Dis-5</a:t>
          </a:r>
        </a:p>
      </xdr:txBody>
    </xdr:sp>
    <xdr:clientData/>
  </xdr:twoCellAnchor>
  <xdr:twoCellAnchor>
    <xdr:from>
      <xdr:col>1</xdr:col>
      <xdr:colOff>0</xdr:colOff>
      <xdr:row>134</xdr:row>
      <xdr:rowOff>1</xdr:rowOff>
    </xdr:from>
    <xdr:to>
      <xdr:col>2</xdr:col>
      <xdr:colOff>0</xdr:colOff>
      <xdr:row>135</xdr:row>
      <xdr:rowOff>1</xdr:rowOff>
    </xdr:to>
    <xdr:sp macro="" textlink="">
      <xdr:nvSpPr>
        <xdr:cNvPr id="198" name="TextBox 197">
          <a:extLst>
            <a:ext uri="{FF2B5EF4-FFF2-40B4-BE49-F238E27FC236}">
              <a16:creationId xmlns:a16="http://schemas.microsoft.com/office/drawing/2014/main" id="{00000000-0008-0000-0800-0000C6000000}"/>
            </a:ext>
          </a:extLst>
        </xdr:cNvPr>
        <xdr:cNvSpPr txBox="1"/>
      </xdr:nvSpPr>
      <xdr:spPr>
        <a:xfrm>
          <a:off x="629107" y="53379015"/>
          <a:ext cx="629107" cy="811988"/>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Lan-1</a:t>
          </a:r>
        </a:p>
      </xdr:txBody>
    </xdr:sp>
    <xdr:clientData/>
  </xdr:twoCellAnchor>
  <xdr:twoCellAnchor>
    <xdr:from>
      <xdr:col>1</xdr:col>
      <xdr:colOff>0</xdr:colOff>
      <xdr:row>135</xdr:row>
      <xdr:rowOff>0</xdr:rowOff>
    </xdr:from>
    <xdr:to>
      <xdr:col>2</xdr:col>
      <xdr:colOff>0</xdr:colOff>
      <xdr:row>141</xdr:row>
      <xdr:rowOff>0</xdr:rowOff>
    </xdr:to>
    <xdr:sp macro="" textlink="">
      <xdr:nvSpPr>
        <xdr:cNvPr id="199" name="TextBox 198">
          <a:extLst>
            <a:ext uri="{FF2B5EF4-FFF2-40B4-BE49-F238E27FC236}">
              <a16:creationId xmlns:a16="http://schemas.microsoft.com/office/drawing/2014/main" id="{00000000-0008-0000-0800-0000C7000000}"/>
            </a:ext>
          </a:extLst>
        </xdr:cNvPr>
        <xdr:cNvSpPr txBox="1"/>
      </xdr:nvSpPr>
      <xdr:spPr>
        <a:xfrm>
          <a:off x="0" y="53443909"/>
          <a:ext cx="718705" cy="1610591"/>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Lan-2</a:t>
          </a:r>
        </a:p>
      </xdr:txBody>
    </xdr:sp>
    <xdr:clientData/>
  </xdr:twoCellAnchor>
  <xdr:twoCellAnchor>
    <xdr:from>
      <xdr:col>1</xdr:col>
      <xdr:colOff>0</xdr:colOff>
      <xdr:row>141</xdr:row>
      <xdr:rowOff>0</xdr:rowOff>
    </xdr:from>
    <xdr:to>
      <xdr:col>2</xdr:col>
      <xdr:colOff>0</xdr:colOff>
      <xdr:row>147</xdr:row>
      <xdr:rowOff>0</xdr:rowOff>
    </xdr:to>
    <xdr:sp macro="" textlink="">
      <xdr:nvSpPr>
        <xdr:cNvPr id="200" name="TextBox 199">
          <a:extLst>
            <a:ext uri="{FF2B5EF4-FFF2-40B4-BE49-F238E27FC236}">
              <a16:creationId xmlns:a16="http://schemas.microsoft.com/office/drawing/2014/main" id="{00000000-0008-0000-0800-0000C8000000}"/>
            </a:ext>
          </a:extLst>
        </xdr:cNvPr>
        <xdr:cNvSpPr txBox="1"/>
      </xdr:nvSpPr>
      <xdr:spPr>
        <a:xfrm>
          <a:off x="629107" y="56202682"/>
          <a:ext cx="629107" cy="2823667"/>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Lan-3</a:t>
          </a:r>
        </a:p>
      </xdr:txBody>
    </xdr:sp>
    <xdr:clientData/>
  </xdr:twoCellAnchor>
  <xdr:twoCellAnchor>
    <xdr:from>
      <xdr:col>1</xdr:col>
      <xdr:colOff>0</xdr:colOff>
      <xdr:row>146</xdr:row>
      <xdr:rowOff>651052</xdr:rowOff>
    </xdr:from>
    <xdr:to>
      <xdr:col>2</xdr:col>
      <xdr:colOff>0</xdr:colOff>
      <xdr:row>148</xdr:row>
      <xdr:rowOff>1294790</xdr:rowOff>
    </xdr:to>
    <xdr:sp macro="" textlink="">
      <xdr:nvSpPr>
        <xdr:cNvPr id="201" name="TextBox 200">
          <a:extLst>
            <a:ext uri="{FF2B5EF4-FFF2-40B4-BE49-F238E27FC236}">
              <a16:creationId xmlns:a16="http://schemas.microsoft.com/office/drawing/2014/main" id="{00000000-0008-0000-0800-0000C9000000}"/>
            </a:ext>
          </a:extLst>
        </xdr:cNvPr>
        <xdr:cNvSpPr txBox="1"/>
      </xdr:nvSpPr>
      <xdr:spPr>
        <a:xfrm>
          <a:off x="629107" y="59026348"/>
          <a:ext cx="629107" cy="2589581"/>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Lan-4</a:t>
          </a:r>
        </a:p>
      </xdr:txBody>
    </xdr:sp>
    <xdr:clientData/>
  </xdr:twoCellAnchor>
  <xdr:twoCellAnchor>
    <xdr:from>
      <xdr:col>1</xdr:col>
      <xdr:colOff>0</xdr:colOff>
      <xdr:row>149</xdr:row>
      <xdr:rowOff>0</xdr:rowOff>
    </xdr:from>
    <xdr:to>
      <xdr:col>2</xdr:col>
      <xdr:colOff>0</xdr:colOff>
      <xdr:row>155</xdr:row>
      <xdr:rowOff>0</xdr:rowOff>
    </xdr:to>
    <xdr:sp macro="" textlink="">
      <xdr:nvSpPr>
        <xdr:cNvPr id="202" name="TextBox 201">
          <a:extLst>
            <a:ext uri="{FF2B5EF4-FFF2-40B4-BE49-F238E27FC236}">
              <a16:creationId xmlns:a16="http://schemas.microsoft.com/office/drawing/2014/main" id="{00000000-0008-0000-0800-0000CA000000}"/>
            </a:ext>
          </a:extLst>
        </xdr:cNvPr>
        <xdr:cNvSpPr txBox="1"/>
      </xdr:nvSpPr>
      <xdr:spPr>
        <a:xfrm>
          <a:off x="0" y="57349159"/>
          <a:ext cx="718705" cy="1619250"/>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Was-1</a:t>
          </a:r>
        </a:p>
      </xdr:txBody>
    </xdr:sp>
    <xdr:clientData/>
  </xdr:twoCellAnchor>
  <xdr:twoCellAnchor>
    <xdr:from>
      <xdr:col>1</xdr:col>
      <xdr:colOff>0</xdr:colOff>
      <xdr:row>154</xdr:row>
      <xdr:rowOff>320385</xdr:rowOff>
    </xdr:from>
    <xdr:to>
      <xdr:col>2</xdr:col>
      <xdr:colOff>0</xdr:colOff>
      <xdr:row>163</xdr:row>
      <xdr:rowOff>164522</xdr:rowOff>
    </xdr:to>
    <xdr:sp macro="" textlink="">
      <xdr:nvSpPr>
        <xdr:cNvPr id="203" name="TextBox 202">
          <a:extLst>
            <a:ext uri="{FF2B5EF4-FFF2-40B4-BE49-F238E27FC236}">
              <a16:creationId xmlns:a16="http://schemas.microsoft.com/office/drawing/2014/main" id="{00000000-0008-0000-0800-0000CB000000}"/>
            </a:ext>
          </a:extLst>
        </xdr:cNvPr>
        <xdr:cNvSpPr txBox="1"/>
      </xdr:nvSpPr>
      <xdr:spPr>
        <a:xfrm>
          <a:off x="0" y="60578999"/>
          <a:ext cx="718705" cy="2104159"/>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Was-2</a:t>
          </a:r>
        </a:p>
      </xdr:txBody>
    </xdr:sp>
    <xdr:clientData/>
  </xdr:twoCellAnchor>
  <xdr:twoCellAnchor>
    <xdr:from>
      <xdr:col>1</xdr:col>
      <xdr:colOff>0</xdr:colOff>
      <xdr:row>163</xdr:row>
      <xdr:rowOff>164521</xdr:rowOff>
    </xdr:from>
    <xdr:to>
      <xdr:col>2</xdr:col>
      <xdr:colOff>0</xdr:colOff>
      <xdr:row>168</xdr:row>
      <xdr:rowOff>7314</xdr:rowOff>
    </xdr:to>
    <xdr:sp macro="" textlink="">
      <xdr:nvSpPr>
        <xdr:cNvPr id="204" name="TextBox 203">
          <a:extLst>
            <a:ext uri="{FF2B5EF4-FFF2-40B4-BE49-F238E27FC236}">
              <a16:creationId xmlns:a16="http://schemas.microsoft.com/office/drawing/2014/main" id="{00000000-0008-0000-0800-0000CC000000}"/>
            </a:ext>
          </a:extLst>
        </xdr:cNvPr>
        <xdr:cNvSpPr txBox="1"/>
      </xdr:nvSpPr>
      <xdr:spPr>
        <a:xfrm>
          <a:off x="629107" y="66535331"/>
          <a:ext cx="629107" cy="2125135"/>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Was-3</a:t>
          </a:r>
        </a:p>
      </xdr:txBody>
    </xdr:sp>
    <xdr:clientData/>
  </xdr:twoCellAnchor>
  <xdr:twoCellAnchor>
    <xdr:from>
      <xdr:col>1</xdr:col>
      <xdr:colOff>0</xdr:colOff>
      <xdr:row>168</xdr:row>
      <xdr:rowOff>0</xdr:rowOff>
    </xdr:from>
    <xdr:to>
      <xdr:col>2</xdr:col>
      <xdr:colOff>0</xdr:colOff>
      <xdr:row>170</xdr:row>
      <xdr:rowOff>0</xdr:rowOff>
    </xdr:to>
    <xdr:sp macro="" textlink="">
      <xdr:nvSpPr>
        <xdr:cNvPr id="206" name="TextBox 205">
          <a:extLst>
            <a:ext uri="{FF2B5EF4-FFF2-40B4-BE49-F238E27FC236}">
              <a16:creationId xmlns:a16="http://schemas.microsoft.com/office/drawing/2014/main" id="{00000000-0008-0000-0800-0000CE000000}"/>
            </a:ext>
          </a:extLst>
        </xdr:cNvPr>
        <xdr:cNvSpPr txBox="1"/>
      </xdr:nvSpPr>
      <xdr:spPr>
        <a:xfrm>
          <a:off x="0" y="65280886"/>
          <a:ext cx="718705" cy="649432"/>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Eco-1</a:t>
          </a:r>
        </a:p>
      </xdr:txBody>
    </xdr:sp>
    <xdr:clientData/>
  </xdr:twoCellAnchor>
  <xdr:twoCellAnchor>
    <xdr:from>
      <xdr:col>1</xdr:col>
      <xdr:colOff>0</xdr:colOff>
      <xdr:row>170</xdr:row>
      <xdr:rowOff>0</xdr:rowOff>
    </xdr:from>
    <xdr:to>
      <xdr:col>2</xdr:col>
      <xdr:colOff>0</xdr:colOff>
      <xdr:row>173</xdr:row>
      <xdr:rowOff>0</xdr:rowOff>
    </xdr:to>
    <xdr:sp macro="" textlink="">
      <xdr:nvSpPr>
        <xdr:cNvPr id="208" name="TextBox 207">
          <a:extLst>
            <a:ext uri="{FF2B5EF4-FFF2-40B4-BE49-F238E27FC236}">
              <a16:creationId xmlns:a16="http://schemas.microsoft.com/office/drawing/2014/main" id="{00000000-0008-0000-0800-0000D0000000}"/>
            </a:ext>
          </a:extLst>
        </xdr:cNvPr>
        <xdr:cNvSpPr txBox="1"/>
      </xdr:nvSpPr>
      <xdr:spPr>
        <a:xfrm>
          <a:off x="0" y="67696773"/>
          <a:ext cx="718705" cy="1792432"/>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Eco-2</a:t>
          </a:r>
        </a:p>
      </xdr:txBody>
    </xdr:sp>
    <xdr:clientData/>
  </xdr:twoCellAnchor>
  <xdr:twoCellAnchor>
    <xdr:from>
      <xdr:col>1</xdr:col>
      <xdr:colOff>0</xdr:colOff>
      <xdr:row>173</xdr:row>
      <xdr:rowOff>0</xdr:rowOff>
    </xdr:from>
    <xdr:to>
      <xdr:col>2</xdr:col>
      <xdr:colOff>0</xdr:colOff>
      <xdr:row>178</xdr:row>
      <xdr:rowOff>0</xdr:rowOff>
    </xdr:to>
    <xdr:sp macro="" textlink="">
      <xdr:nvSpPr>
        <xdr:cNvPr id="209" name="TextBox 208">
          <a:extLst>
            <a:ext uri="{FF2B5EF4-FFF2-40B4-BE49-F238E27FC236}">
              <a16:creationId xmlns:a16="http://schemas.microsoft.com/office/drawing/2014/main" id="{00000000-0008-0000-0800-0000D1000000}"/>
            </a:ext>
          </a:extLst>
        </xdr:cNvPr>
        <xdr:cNvSpPr txBox="1"/>
      </xdr:nvSpPr>
      <xdr:spPr>
        <a:xfrm>
          <a:off x="0" y="69489204"/>
          <a:ext cx="718705" cy="4182341"/>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Hea-1</a:t>
          </a:r>
        </a:p>
      </xdr:txBody>
    </xdr:sp>
    <xdr:clientData/>
  </xdr:twoCellAnchor>
  <xdr:twoCellAnchor>
    <xdr:from>
      <xdr:col>1</xdr:col>
      <xdr:colOff>0</xdr:colOff>
      <xdr:row>178</xdr:row>
      <xdr:rowOff>0</xdr:rowOff>
    </xdr:from>
    <xdr:to>
      <xdr:col>2</xdr:col>
      <xdr:colOff>0</xdr:colOff>
      <xdr:row>182</xdr:row>
      <xdr:rowOff>0</xdr:rowOff>
    </xdr:to>
    <xdr:sp macro="" textlink="">
      <xdr:nvSpPr>
        <xdr:cNvPr id="210" name="TextBox 209">
          <a:extLst>
            <a:ext uri="{FF2B5EF4-FFF2-40B4-BE49-F238E27FC236}">
              <a16:creationId xmlns:a16="http://schemas.microsoft.com/office/drawing/2014/main" id="{00000000-0008-0000-0800-0000D2000000}"/>
            </a:ext>
          </a:extLst>
        </xdr:cNvPr>
        <xdr:cNvSpPr txBox="1"/>
      </xdr:nvSpPr>
      <xdr:spPr>
        <a:xfrm>
          <a:off x="0" y="73671545"/>
          <a:ext cx="718705" cy="969819"/>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Hea-2</a:t>
          </a:r>
        </a:p>
      </xdr:txBody>
    </xdr:sp>
    <xdr:clientData/>
  </xdr:twoCellAnchor>
  <xdr:twoCellAnchor>
    <xdr:from>
      <xdr:col>1</xdr:col>
      <xdr:colOff>0</xdr:colOff>
      <xdr:row>182</xdr:row>
      <xdr:rowOff>0</xdr:rowOff>
    </xdr:from>
    <xdr:to>
      <xdr:col>2</xdr:col>
      <xdr:colOff>0</xdr:colOff>
      <xdr:row>190</xdr:row>
      <xdr:rowOff>0</xdr:rowOff>
    </xdr:to>
    <xdr:sp macro="" textlink="">
      <xdr:nvSpPr>
        <xdr:cNvPr id="212" name="TextBox 211">
          <a:extLst>
            <a:ext uri="{FF2B5EF4-FFF2-40B4-BE49-F238E27FC236}">
              <a16:creationId xmlns:a16="http://schemas.microsoft.com/office/drawing/2014/main" id="{00000000-0008-0000-0800-0000D4000000}"/>
            </a:ext>
          </a:extLst>
        </xdr:cNvPr>
        <xdr:cNvSpPr txBox="1"/>
      </xdr:nvSpPr>
      <xdr:spPr>
        <a:xfrm>
          <a:off x="0" y="76087431"/>
          <a:ext cx="718705" cy="3221183"/>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Her-1</a:t>
          </a:r>
        </a:p>
      </xdr:txBody>
    </xdr:sp>
    <xdr:clientData/>
  </xdr:twoCellAnchor>
  <xdr:twoCellAnchor>
    <xdr:from>
      <xdr:col>1</xdr:col>
      <xdr:colOff>0</xdr:colOff>
      <xdr:row>190</xdr:row>
      <xdr:rowOff>0</xdr:rowOff>
    </xdr:from>
    <xdr:to>
      <xdr:col>2</xdr:col>
      <xdr:colOff>0</xdr:colOff>
      <xdr:row>195</xdr:row>
      <xdr:rowOff>0</xdr:rowOff>
    </xdr:to>
    <xdr:sp macro="" textlink="">
      <xdr:nvSpPr>
        <xdr:cNvPr id="213" name="TextBox 212">
          <a:extLst>
            <a:ext uri="{FF2B5EF4-FFF2-40B4-BE49-F238E27FC236}">
              <a16:creationId xmlns:a16="http://schemas.microsoft.com/office/drawing/2014/main" id="{00000000-0008-0000-0800-0000D5000000}"/>
            </a:ext>
          </a:extLst>
        </xdr:cNvPr>
        <xdr:cNvSpPr txBox="1"/>
      </xdr:nvSpPr>
      <xdr:spPr>
        <a:xfrm>
          <a:off x="0" y="79308614"/>
          <a:ext cx="718705" cy="1298863"/>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Her-2</a:t>
          </a:r>
        </a:p>
      </xdr:txBody>
    </xdr:sp>
    <xdr:clientData/>
  </xdr:twoCellAnchor>
  <xdr:twoCellAnchor>
    <xdr:from>
      <xdr:col>1</xdr:col>
      <xdr:colOff>0</xdr:colOff>
      <xdr:row>194</xdr:row>
      <xdr:rowOff>321867</xdr:rowOff>
    </xdr:from>
    <xdr:to>
      <xdr:col>2</xdr:col>
      <xdr:colOff>0</xdr:colOff>
      <xdr:row>201</xdr:row>
      <xdr:rowOff>0</xdr:rowOff>
    </xdr:to>
    <xdr:sp macro="" textlink="">
      <xdr:nvSpPr>
        <xdr:cNvPr id="214" name="TextBox 213">
          <a:extLst>
            <a:ext uri="{FF2B5EF4-FFF2-40B4-BE49-F238E27FC236}">
              <a16:creationId xmlns:a16="http://schemas.microsoft.com/office/drawing/2014/main" id="{00000000-0008-0000-0800-0000D6000000}"/>
            </a:ext>
          </a:extLst>
        </xdr:cNvPr>
        <xdr:cNvSpPr txBox="1"/>
      </xdr:nvSpPr>
      <xdr:spPr>
        <a:xfrm>
          <a:off x="629107" y="80042917"/>
          <a:ext cx="629107" cy="2340865"/>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Sta-1</a:t>
          </a:r>
        </a:p>
      </xdr:txBody>
    </xdr:sp>
    <xdr:clientData/>
  </xdr:twoCellAnchor>
  <xdr:twoCellAnchor>
    <xdr:from>
      <xdr:col>1</xdr:col>
      <xdr:colOff>0</xdr:colOff>
      <xdr:row>201</xdr:row>
      <xdr:rowOff>0</xdr:rowOff>
    </xdr:from>
    <xdr:to>
      <xdr:col>2</xdr:col>
      <xdr:colOff>0</xdr:colOff>
      <xdr:row>207</xdr:row>
      <xdr:rowOff>0</xdr:rowOff>
    </xdr:to>
    <xdr:sp macro="" textlink="">
      <xdr:nvSpPr>
        <xdr:cNvPr id="215" name="TextBox 214">
          <a:extLst>
            <a:ext uri="{FF2B5EF4-FFF2-40B4-BE49-F238E27FC236}">
              <a16:creationId xmlns:a16="http://schemas.microsoft.com/office/drawing/2014/main" id="{00000000-0008-0000-0800-0000D7000000}"/>
            </a:ext>
          </a:extLst>
        </xdr:cNvPr>
        <xdr:cNvSpPr txBox="1"/>
      </xdr:nvSpPr>
      <xdr:spPr>
        <a:xfrm>
          <a:off x="0" y="82391250"/>
          <a:ext cx="718705" cy="1454727"/>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Sta-2</a:t>
          </a:r>
        </a:p>
      </xdr:txBody>
    </xdr:sp>
    <xdr:clientData/>
  </xdr:twoCellAnchor>
  <xdr:twoCellAnchor>
    <xdr:from>
      <xdr:col>1</xdr:col>
      <xdr:colOff>0</xdr:colOff>
      <xdr:row>206</xdr:row>
      <xdr:rowOff>164521</xdr:rowOff>
    </xdr:from>
    <xdr:to>
      <xdr:col>2</xdr:col>
      <xdr:colOff>0</xdr:colOff>
      <xdr:row>211</xdr:row>
      <xdr:rowOff>0</xdr:rowOff>
    </xdr:to>
    <xdr:sp macro="" textlink="">
      <xdr:nvSpPr>
        <xdr:cNvPr id="216" name="TextBox 215">
          <a:extLst>
            <a:ext uri="{FF2B5EF4-FFF2-40B4-BE49-F238E27FC236}">
              <a16:creationId xmlns:a16="http://schemas.microsoft.com/office/drawing/2014/main" id="{00000000-0008-0000-0800-0000D8000000}"/>
            </a:ext>
          </a:extLst>
        </xdr:cNvPr>
        <xdr:cNvSpPr txBox="1"/>
      </xdr:nvSpPr>
      <xdr:spPr>
        <a:xfrm>
          <a:off x="0" y="84472201"/>
          <a:ext cx="636422" cy="3112689"/>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Sta-3</a:t>
          </a:r>
        </a:p>
      </xdr:txBody>
    </xdr:sp>
    <xdr:clientData/>
  </xdr:twoCellAnchor>
  <xdr:twoCellAnchor>
    <xdr:from>
      <xdr:col>1</xdr:col>
      <xdr:colOff>0</xdr:colOff>
      <xdr:row>210</xdr:row>
      <xdr:rowOff>490118</xdr:rowOff>
    </xdr:from>
    <xdr:to>
      <xdr:col>2</xdr:col>
      <xdr:colOff>0</xdr:colOff>
      <xdr:row>214</xdr:row>
      <xdr:rowOff>490118</xdr:rowOff>
    </xdr:to>
    <xdr:sp macro="" textlink="">
      <xdr:nvSpPr>
        <xdr:cNvPr id="217" name="TextBox 216">
          <a:extLst>
            <a:ext uri="{FF2B5EF4-FFF2-40B4-BE49-F238E27FC236}">
              <a16:creationId xmlns:a16="http://schemas.microsoft.com/office/drawing/2014/main" id="{00000000-0008-0000-0800-0000D9000000}"/>
            </a:ext>
          </a:extLst>
        </xdr:cNvPr>
        <xdr:cNvSpPr txBox="1"/>
      </xdr:nvSpPr>
      <xdr:spPr>
        <a:xfrm>
          <a:off x="0" y="87402009"/>
          <a:ext cx="636422" cy="1799539"/>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Sta-4</a:t>
          </a:r>
        </a:p>
      </xdr:txBody>
    </xdr:sp>
    <xdr:clientData/>
  </xdr:twoCellAnchor>
  <xdr:twoCellAnchor>
    <xdr:from>
      <xdr:col>1</xdr:col>
      <xdr:colOff>0</xdr:colOff>
      <xdr:row>215</xdr:row>
      <xdr:rowOff>0</xdr:rowOff>
    </xdr:from>
    <xdr:to>
      <xdr:col>2</xdr:col>
      <xdr:colOff>0</xdr:colOff>
      <xdr:row>215</xdr:row>
      <xdr:rowOff>1</xdr:rowOff>
    </xdr:to>
    <xdr:sp macro="" textlink="">
      <xdr:nvSpPr>
        <xdr:cNvPr id="219" name="TextBox 218">
          <a:extLst>
            <a:ext uri="{FF2B5EF4-FFF2-40B4-BE49-F238E27FC236}">
              <a16:creationId xmlns:a16="http://schemas.microsoft.com/office/drawing/2014/main" id="{00000000-0008-0000-0800-0000DB000000}"/>
            </a:ext>
          </a:extLst>
        </xdr:cNvPr>
        <xdr:cNvSpPr txBox="1"/>
      </xdr:nvSpPr>
      <xdr:spPr>
        <a:xfrm>
          <a:off x="0" y="86590910"/>
          <a:ext cx="718705" cy="17924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Urb-2</a:t>
          </a:r>
        </a:p>
      </xdr:txBody>
    </xdr:sp>
    <xdr:clientData/>
  </xdr:twoCellAnchor>
  <xdr:twoCellAnchor>
    <xdr:from>
      <xdr:col>1</xdr:col>
      <xdr:colOff>0</xdr:colOff>
      <xdr:row>215</xdr:row>
      <xdr:rowOff>0</xdr:rowOff>
    </xdr:from>
    <xdr:to>
      <xdr:col>2</xdr:col>
      <xdr:colOff>0</xdr:colOff>
      <xdr:row>220</xdr:row>
      <xdr:rowOff>0</xdr:rowOff>
    </xdr:to>
    <xdr:sp macro="" textlink="">
      <xdr:nvSpPr>
        <xdr:cNvPr id="220" name="TextBox 219">
          <a:extLst>
            <a:ext uri="{FF2B5EF4-FFF2-40B4-BE49-F238E27FC236}">
              <a16:creationId xmlns:a16="http://schemas.microsoft.com/office/drawing/2014/main" id="{00000000-0008-0000-0800-0000DC000000}"/>
            </a:ext>
          </a:extLst>
        </xdr:cNvPr>
        <xdr:cNvSpPr txBox="1"/>
      </xdr:nvSpPr>
      <xdr:spPr>
        <a:xfrm>
          <a:off x="0" y="89993932"/>
          <a:ext cx="718705" cy="2112818"/>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Urb-1</a:t>
          </a:r>
        </a:p>
      </xdr:txBody>
    </xdr:sp>
    <xdr:clientData/>
  </xdr:twoCellAnchor>
  <xdr:twoCellAnchor>
    <xdr:from>
      <xdr:col>1</xdr:col>
      <xdr:colOff>0</xdr:colOff>
      <xdr:row>220</xdr:row>
      <xdr:rowOff>0</xdr:rowOff>
    </xdr:from>
    <xdr:to>
      <xdr:col>2</xdr:col>
      <xdr:colOff>0</xdr:colOff>
      <xdr:row>223</xdr:row>
      <xdr:rowOff>0</xdr:rowOff>
    </xdr:to>
    <xdr:sp macro="" textlink="">
      <xdr:nvSpPr>
        <xdr:cNvPr id="221" name="TextBox 220">
          <a:extLst>
            <a:ext uri="{FF2B5EF4-FFF2-40B4-BE49-F238E27FC236}">
              <a16:creationId xmlns:a16="http://schemas.microsoft.com/office/drawing/2014/main" id="{00000000-0008-0000-0800-0000DD000000}"/>
            </a:ext>
          </a:extLst>
        </xdr:cNvPr>
        <xdr:cNvSpPr txBox="1"/>
      </xdr:nvSpPr>
      <xdr:spPr>
        <a:xfrm>
          <a:off x="0" y="92106750"/>
          <a:ext cx="718705" cy="3065318"/>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Urb-2</a:t>
          </a:r>
        </a:p>
      </xdr:txBody>
    </xdr:sp>
    <xdr:clientData/>
  </xdr:twoCellAnchor>
  <xdr:twoCellAnchor>
    <xdr:from>
      <xdr:col>1</xdr:col>
      <xdr:colOff>0</xdr:colOff>
      <xdr:row>223</xdr:row>
      <xdr:rowOff>0</xdr:rowOff>
    </xdr:from>
    <xdr:to>
      <xdr:col>2</xdr:col>
      <xdr:colOff>0</xdr:colOff>
      <xdr:row>224</xdr:row>
      <xdr:rowOff>0</xdr:rowOff>
    </xdr:to>
    <xdr:sp macro="" textlink="">
      <xdr:nvSpPr>
        <xdr:cNvPr id="222" name="TextBox 221">
          <a:extLst>
            <a:ext uri="{FF2B5EF4-FFF2-40B4-BE49-F238E27FC236}">
              <a16:creationId xmlns:a16="http://schemas.microsoft.com/office/drawing/2014/main" id="{00000000-0008-0000-0800-0000DE000000}"/>
            </a:ext>
          </a:extLst>
        </xdr:cNvPr>
        <xdr:cNvSpPr txBox="1"/>
      </xdr:nvSpPr>
      <xdr:spPr>
        <a:xfrm>
          <a:off x="0" y="95172068"/>
          <a:ext cx="718705" cy="3091296"/>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Inn-1</a:t>
          </a:r>
        </a:p>
      </xdr:txBody>
    </xdr:sp>
    <xdr:clientData/>
  </xdr:twoCellAnchor>
  <xdr:twoCellAnchor>
    <xdr:from>
      <xdr:col>2</xdr:col>
      <xdr:colOff>0</xdr:colOff>
      <xdr:row>30</xdr:row>
      <xdr:rowOff>0</xdr:rowOff>
    </xdr:from>
    <xdr:to>
      <xdr:col>3</xdr:col>
      <xdr:colOff>0</xdr:colOff>
      <xdr:row>37</xdr:row>
      <xdr:rowOff>0</xdr:rowOff>
    </xdr:to>
    <xdr:sp macro="" textlink="'Scorecard Calcs'!C9">
      <xdr:nvSpPr>
        <xdr:cNvPr id="223" name="TextBox 222">
          <a:extLst>
            <a:ext uri="{FF2B5EF4-FFF2-40B4-BE49-F238E27FC236}">
              <a16:creationId xmlns:a16="http://schemas.microsoft.com/office/drawing/2014/main" id="{00000000-0008-0000-0800-0000DF000000}"/>
            </a:ext>
          </a:extLst>
        </xdr:cNvPr>
        <xdr:cNvSpPr txBox="1"/>
      </xdr:nvSpPr>
      <xdr:spPr>
        <a:xfrm>
          <a:off x="718705" y="10841182"/>
          <a:ext cx="1385454" cy="2095500"/>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BCBB79DF-6A0A-47B8-83C8-05B38FF45614}" type="TxLink">
            <a:rPr lang="en-US" sz="1000" b="0" i="0" u="none" strike="noStrike">
              <a:solidFill>
                <a:srgbClr val="000000"/>
              </a:solidFill>
              <a:latin typeface="Arial"/>
              <a:ea typeface="+mn-ea"/>
              <a:cs typeface="Arial"/>
            </a:rPr>
            <a:pPr marL="0" indent="0" algn="l"/>
            <a:t>Knowledge sharing</a:t>
          </a:fld>
          <a:endParaRPr lang="en-AU" sz="1100">
            <a:solidFill>
              <a:schemeClr val="dk1"/>
            </a:solidFill>
            <a:latin typeface="+mn-lt"/>
            <a:ea typeface="+mn-ea"/>
            <a:cs typeface="+mn-cs"/>
          </a:endParaRPr>
        </a:p>
      </xdr:txBody>
    </xdr:sp>
    <xdr:clientData/>
  </xdr:twoCellAnchor>
  <xdr:twoCellAnchor>
    <xdr:from>
      <xdr:col>2</xdr:col>
      <xdr:colOff>0</xdr:colOff>
      <xdr:row>36</xdr:row>
      <xdr:rowOff>164522</xdr:rowOff>
    </xdr:from>
    <xdr:to>
      <xdr:col>3</xdr:col>
      <xdr:colOff>0</xdr:colOff>
      <xdr:row>46</xdr:row>
      <xdr:rowOff>0</xdr:rowOff>
    </xdr:to>
    <xdr:sp macro="" textlink="'Scorecard Calcs'!C10">
      <xdr:nvSpPr>
        <xdr:cNvPr id="224" name="TextBox 223">
          <a:extLst>
            <a:ext uri="{FF2B5EF4-FFF2-40B4-BE49-F238E27FC236}">
              <a16:creationId xmlns:a16="http://schemas.microsoft.com/office/drawing/2014/main" id="{00000000-0008-0000-0800-0000E0000000}"/>
            </a:ext>
          </a:extLst>
        </xdr:cNvPr>
        <xdr:cNvSpPr txBox="1"/>
      </xdr:nvSpPr>
      <xdr:spPr>
        <a:xfrm>
          <a:off x="718705" y="12936681"/>
          <a:ext cx="1385454" cy="3394363"/>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721E239E-4E6A-4D58-A67E-D0B8965AB94A}" type="TxLink">
            <a:rPr lang="en-US" sz="1000" b="0" i="0" u="none" strike="noStrike">
              <a:solidFill>
                <a:srgbClr val="000000"/>
              </a:solidFill>
              <a:latin typeface="Arial"/>
              <a:ea typeface="+mn-ea"/>
              <a:cs typeface="Arial"/>
            </a:rPr>
            <a:pPr marL="0" indent="0" algn="l"/>
            <a:t>Decision-making</a:t>
          </a:fld>
          <a:endParaRPr lang="en-AU" sz="1100">
            <a:solidFill>
              <a:schemeClr val="dk1"/>
            </a:solidFill>
            <a:latin typeface="+mn-lt"/>
            <a:ea typeface="+mn-ea"/>
            <a:cs typeface="+mn-cs"/>
          </a:endParaRPr>
        </a:p>
      </xdr:txBody>
    </xdr:sp>
    <xdr:clientData/>
  </xdr:twoCellAnchor>
  <xdr:twoCellAnchor>
    <xdr:from>
      <xdr:col>2</xdr:col>
      <xdr:colOff>0</xdr:colOff>
      <xdr:row>46</xdr:row>
      <xdr:rowOff>0</xdr:rowOff>
    </xdr:from>
    <xdr:to>
      <xdr:col>3</xdr:col>
      <xdr:colOff>0</xdr:colOff>
      <xdr:row>51</xdr:row>
      <xdr:rowOff>0</xdr:rowOff>
    </xdr:to>
    <xdr:sp macro="" textlink="'Scorecard Calcs'!C11">
      <xdr:nvSpPr>
        <xdr:cNvPr id="225" name="TextBox 224">
          <a:extLst>
            <a:ext uri="{FF2B5EF4-FFF2-40B4-BE49-F238E27FC236}">
              <a16:creationId xmlns:a16="http://schemas.microsoft.com/office/drawing/2014/main" id="{00000000-0008-0000-0800-0000E1000000}"/>
            </a:ext>
          </a:extLst>
        </xdr:cNvPr>
        <xdr:cNvSpPr txBox="1"/>
      </xdr:nvSpPr>
      <xdr:spPr>
        <a:xfrm>
          <a:off x="718705" y="16331045"/>
          <a:ext cx="1385454" cy="1108364"/>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04A92B3A-005C-43F6-98E8-91205C284C4E}" type="TxLink">
            <a:rPr lang="en-US" sz="1000" b="0" i="0" u="none" strike="noStrike">
              <a:solidFill>
                <a:srgbClr val="000000"/>
              </a:solidFill>
              <a:latin typeface="Arial"/>
              <a:ea typeface="+mn-ea"/>
              <a:cs typeface="Arial"/>
            </a:rPr>
            <a:pPr marL="0" indent="0" algn="l"/>
            <a:t>Commitment to sustainable procurement</a:t>
          </a:fld>
          <a:endParaRPr lang="en-AU" sz="1100">
            <a:solidFill>
              <a:schemeClr val="dk1"/>
            </a:solidFill>
            <a:latin typeface="+mn-lt"/>
            <a:ea typeface="+mn-ea"/>
            <a:cs typeface="+mn-cs"/>
          </a:endParaRPr>
        </a:p>
      </xdr:txBody>
    </xdr:sp>
    <xdr:clientData/>
  </xdr:twoCellAnchor>
  <xdr:twoCellAnchor>
    <xdr:from>
      <xdr:col>2</xdr:col>
      <xdr:colOff>0</xdr:colOff>
      <xdr:row>51</xdr:row>
      <xdr:rowOff>0</xdr:rowOff>
    </xdr:from>
    <xdr:to>
      <xdr:col>3</xdr:col>
      <xdr:colOff>0</xdr:colOff>
      <xdr:row>55</xdr:row>
      <xdr:rowOff>0</xdr:rowOff>
    </xdr:to>
    <xdr:sp macro="" textlink="'Scorecard Calcs'!C12">
      <xdr:nvSpPr>
        <xdr:cNvPr id="226" name="TextBox 225">
          <a:extLst>
            <a:ext uri="{FF2B5EF4-FFF2-40B4-BE49-F238E27FC236}">
              <a16:creationId xmlns:a16="http://schemas.microsoft.com/office/drawing/2014/main" id="{00000000-0008-0000-0800-0000E2000000}"/>
            </a:ext>
          </a:extLst>
        </xdr:cNvPr>
        <xdr:cNvSpPr txBox="1"/>
      </xdr:nvSpPr>
      <xdr:spPr>
        <a:xfrm>
          <a:off x="718705" y="17439409"/>
          <a:ext cx="1385454" cy="1610591"/>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6E03AACE-042A-4A48-9373-0F2B2B28CB82}" type="TxLink">
            <a:rPr lang="en-US" sz="1000" b="0" i="0" u="none" strike="noStrike">
              <a:solidFill>
                <a:srgbClr val="000000"/>
              </a:solidFill>
              <a:latin typeface="Arial"/>
              <a:ea typeface="+mn-ea"/>
              <a:cs typeface="Arial"/>
            </a:rPr>
            <a:pPr marL="0" indent="0" algn="l"/>
            <a:t>Identification of suppliers</a:t>
          </a:fld>
          <a:endParaRPr lang="en-AU" sz="1100">
            <a:solidFill>
              <a:schemeClr val="dk1"/>
            </a:solidFill>
            <a:latin typeface="+mn-lt"/>
            <a:ea typeface="+mn-ea"/>
            <a:cs typeface="+mn-cs"/>
          </a:endParaRPr>
        </a:p>
      </xdr:txBody>
    </xdr:sp>
    <xdr:clientData/>
  </xdr:twoCellAnchor>
  <xdr:twoCellAnchor>
    <xdr:from>
      <xdr:col>2</xdr:col>
      <xdr:colOff>0</xdr:colOff>
      <xdr:row>55</xdr:row>
      <xdr:rowOff>0</xdr:rowOff>
    </xdr:from>
    <xdr:to>
      <xdr:col>3</xdr:col>
      <xdr:colOff>0</xdr:colOff>
      <xdr:row>60</xdr:row>
      <xdr:rowOff>0</xdr:rowOff>
    </xdr:to>
    <xdr:sp macro="" textlink="'Scorecard Calcs'!C13">
      <xdr:nvSpPr>
        <xdr:cNvPr id="227" name="TextBox 226">
          <a:extLst>
            <a:ext uri="{FF2B5EF4-FFF2-40B4-BE49-F238E27FC236}">
              <a16:creationId xmlns:a16="http://schemas.microsoft.com/office/drawing/2014/main" id="{00000000-0008-0000-0800-0000E3000000}"/>
            </a:ext>
          </a:extLst>
        </xdr:cNvPr>
        <xdr:cNvSpPr txBox="1"/>
      </xdr:nvSpPr>
      <xdr:spPr>
        <a:xfrm>
          <a:off x="718705" y="19050000"/>
          <a:ext cx="1385454" cy="1619250"/>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FF8A19B9-5628-4C2C-9C8D-657138D07B50}" type="TxLink">
            <a:rPr lang="en-US" sz="1000" b="0" i="0" u="none" strike="noStrike">
              <a:solidFill>
                <a:srgbClr val="000000"/>
              </a:solidFill>
              <a:latin typeface="Arial"/>
              <a:ea typeface="+mn-ea"/>
              <a:cs typeface="Arial"/>
            </a:rPr>
            <a:pPr marL="0" indent="0" algn="l"/>
            <a:t>Supplier evaluation and contract award</a:t>
          </a:fld>
          <a:endParaRPr lang="en-AU" sz="1100">
            <a:solidFill>
              <a:schemeClr val="dk1"/>
            </a:solidFill>
            <a:latin typeface="+mn-lt"/>
            <a:ea typeface="+mn-ea"/>
            <a:cs typeface="+mn-cs"/>
          </a:endParaRPr>
        </a:p>
      </xdr:txBody>
    </xdr:sp>
    <xdr:clientData/>
  </xdr:twoCellAnchor>
  <xdr:twoCellAnchor>
    <xdr:from>
      <xdr:col>2</xdr:col>
      <xdr:colOff>0</xdr:colOff>
      <xdr:row>60</xdr:row>
      <xdr:rowOff>0</xdr:rowOff>
    </xdr:from>
    <xdr:to>
      <xdr:col>3</xdr:col>
      <xdr:colOff>0</xdr:colOff>
      <xdr:row>68</xdr:row>
      <xdr:rowOff>0</xdr:rowOff>
    </xdr:to>
    <xdr:sp macro="" textlink="'Scorecard Calcs'!C14">
      <xdr:nvSpPr>
        <xdr:cNvPr id="228" name="TextBox 227">
          <a:extLst>
            <a:ext uri="{FF2B5EF4-FFF2-40B4-BE49-F238E27FC236}">
              <a16:creationId xmlns:a16="http://schemas.microsoft.com/office/drawing/2014/main" id="{00000000-0008-0000-0800-0000E4000000}"/>
            </a:ext>
          </a:extLst>
        </xdr:cNvPr>
        <xdr:cNvSpPr txBox="1"/>
      </xdr:nvSpPr>
      <xdr:spPr>
        <a:xfrm>
          <a:off x="718705" y="20669250"/>
          <a:ext cx="1385454" cy="1601932"/>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20E5D159-AF75-41A4-A72E-4B8C4D3099A1}" type="TxLink">
            <a:rPr lang="en-US" sz="1000" b="0" i="0" u="none" strike="noStrike">
              <a:solidFill>
                <a:srgbClr val="000000"/>
              </a:solidFill>
              <a:latin typeface="Arial"/>
              <a:ea typeface="+mn-ea"/>
              <a:cs typeface="Arial"/>
            </a:rPr>
            <a:pPr marL="0" indent="0" algn="l"/>
            <a:t>Managing supplier performance</a:t>
          </a:fld>
          <a:endParaRPr lang="en-AU" sz="1100">
            <a:solidFill>
              <a:schemeClr val="dk1"/>
            </a:solidFill>
            <a:latin typeface="+mn-lt"/>
            <a:ea typeface="+mn-ea"/>
            <a:cs typeface="+mn-cs"/>
          </a:endParaRPr>
        </a:p>
      </xdr:txBody>
    </xdr:sp>
    <xdr:clientData/>
  </xdr:twoCellAnchor>
  <xdr:twoCellAnchor>
    <xdr:from>
      <xdr:col>2</xdr:col>
      <xdr:colOff>0</xdr:colOff>
      <xdr:row>67</xdr:row>
      <xdr:rowOff>164522</xdr:rowOff>
    </xdr:from>
    <xdr:to>
      <xdr:col>3</xdr:col>
      <xdr:colOff>0</xdr:colOff>
      <xdr:row>77</xdr:row>
      <xdr:rowOff>0</xdr:rowOff>
    </xdr:to>
    <xdr:sp macro="" textlink="'Scorecard Calcs'!C15">
      <xdr:nvSpPr>
        <xdr:cNvPr id="229" name="TextBox 228">
          <a:extLst>
            <a:ext uri="{FF2B5EF4-FFF2-40B4-BE49-F238E27FC236}">
              <a16:creationId xmlns:a16="http://schemas.microsoft.com/office/drawing/2014/main" id="{00000000-0008-0000-0800-0000E5000000}"/>
            </a:ext>
          </a:extLst>
        </xdr:cNvPr>
        <xdr:cNvSpPr txBox="1"/>
      </xdr:nvSpPr>
      <xdr:spPr>
        <a:xfrm>
          <a:off x="718705" y="22271181"/>
          <a:ext cx="1385454" cy="3377046"/>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CB4C6CAA-089F-472E-B975-9010C62B0517}" type="TxLink">
            <a:rPr lang="en-US" sz="1000" b="0" i="0" u="none" strike="noStrike">
              <a:solidFill>
                <a:srgbClr val="000000"/>
              </a:solidFill>
              <a:latin typeface="Arial"/>
              <a:ea typeface="+mn-ea"/>
              <a:cs typeface="Arial"/>
            </a:rPr>
            <a:pPr marL="0" indent="0" algn="l"/>
            <a:t>Climate change risk assessment</a:t>
          </a:fld>
          <a:endParaRPr lang="en-AU" sz="1100">
            <a:solidFill>
              <a:schemeClr val="dk1"/>
            </a:solidFill>
            <a:latin typeface="+mn-lt"/>
            <a:ea typeface="+mn-ea"/>
            <a:cs typeface="+mn-cs"/>
          </a:endParaRPr>
        </a:p>
      </xdr:txBody>
    </xdr:sp>
    <xdr:clientData/>
  </xdr:twoCellAnchor>
  <xdr:twoCellAnchor>
    <xdr:from>
      <xdr:col>2</xdr:col>
      <xdr:colOff>0</xdr:colOff>
      <xdr:row>85</xdr:row>
      <xdr:rowOff>0</xdr:rowOff>
    </xdr:from>
    <xdr:to>
      <xdr:col>3</xdr:col>
      <xdr:colOff>0</xdr:colOff>
      <xdr:row>88</xdr:row>
      <xdr:rowOff>0</xdr:rowOff>
    </xdr:to>
    <xdr:sp macro="" textlink="'Scorecard Calcs'!C17">
      <xdr:nvSpPr>
        <xdr:cNvPr id="230" name="TextBox 229">
          <a:extLst>
            <a:ext uri="{FF2B5EF4-FFF2-40B4-BE49-F238E27FC236}">
              <a16:creationId xmlns:a16="http://schemas.microsoft.com/office/drawing/2014/main" id="{00000000-0008-0000-0800-0000E6000000}"/>
            </a:ext>
          </a:extLst>
        </xdr:cNvPr>
        <xdr:cNvSpPr txBox="1"/>
      </xdr:nvSpPr>
      <xdr:spPr>
        <a:xfrm>
          <a:off x="647700" y="36099750"/>
          <a:ext cx="1152525" cy="3325956"/>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6899D9C9-263A-4B5A-AD3E-268003E90DC6}" type="TxLink">
            <a:rPr lang="en-US" sz="1000" b="0" i="0" u="none" strike="noStrike">
              <a:solidFill>
                <a:srgbClr val="000000"/>
              </a:solidFill>
              <a:latin typeface="Arial"/>
              <a:ea typeface="+mn-ea"/>
              <a:cs typeface="Arial"/>
            </a:rPr>
            <a:pPr marL="0" indent="0" algn="l"/>
            <a:t>Energy and carbon monitoring and reduction</a:t>
          </a:fld>
          <a:endParaRPr lang="en-AU" sz="1100">
            <a:solidFill>
              <a:schemeClr val="dk1"/>
            </a:solidFill>
            <a:latin typeface="+mn-lt"/>
            <a:ea typeface="+mn-ea"/>
            <a:cs typeface="+mn-cs"/>
          </a:endParaRPr>
        </a:p>
      </xdr:txBody>
    </xdr:sp>
    <xdr:clientData/>
  </xdr:twoCellAnchor>
  <xdr:twoCellAnchor>
    <xdr:from>
      <xdr:col>2</xdr:col>
      <xdr:colOff>0</xdr:colOff>
      <xdr:row>88</xdr:row>
      <xdr:rowOff>0</xdr:rowOff>
    </xdr:from>
    <xdr:to>
      <xdr:col>3</xdr:col>
      <xdr:colOff>0</xdr:colOff>
      <xdr:row>91</xdr:row>
      <xdr:rowOff>0</xdr:rowOff>
    </xdr:to>
    <xdr:sp macro="" textlink="'Scorecard Calcs'!C18">
      <xdr:nvSpPr>
        <xdr:cNvPr id="232" name="TextBox 231">
          <a:extLst>
            <a:ext uri="{FF2B5EF4-FFF2-40B4-BE49-F238E27FC236}">
              <a16:creationId xmlns:a16="http://schemas.microsoft.com/office/drawing/2014/main" id="{00000000-0008-0000-0800-0000E8000000}"/>
            </a:ext>
          </a:extLst>
        </xdr:cNvPr>
        <xdr:cNvSpPr txBox="1"/>
      </xdr:nvSpPr>
      <xdr:spPr>
        <a:xfrm>
          <a:off x="718705" y="29856545"/>
          <a:ext cx="1385454" cy="4935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61B35782-5210-49E2-BA18-1245FCD70C2B}" type="TxLink">
            <a:rPr lang="en-US" sz="1000" b="0" i="0" u="none" strike="noStrike">
              <a:solidFill>
                <a:srgbClr val="000000"/>
              </a:solidFill>
              <a:latin typeface="Arial"/>
              <a:ea typeface="+mn-ea"/>
              <a:cs typeface="Arial"/>
            </a:rPr>
            <a:pPr marL="0" indent="0" algn="l"/>
            <a:t>Use of renewable energy</a:t>
          </a:fld>
          <a:endParaRPr lang="en-AU" sz="1100">
            <a:solidFill>
              <a:schemeClr val="dk1"/>
            </a:solidFill>
            <a:latin typeface="+mn-lt"/>
            <a:ea typeface="+mn-ea"/>
            <a:cs typeface="+mn-cs"/>
          </a:endParaRPr>
        </a:p>
      </xdr:txBody>
    </xdr:sp>
    <xdr:clientData/>
  </xdr:twoCellAnchor>
  <xdr:twoCellAnchor>
    <xdr:from>
      <xdr:col>2</xdr:col>
      <xdr:colOff>0</xdr:colOff>
      <xdr:row>91</xdr:row>
      <xdr:rowOff>0</xdr:rowOff>
    </xdr:from>
    <xdr:to>
      <xdr:col>3</xdr:col>
      <xdr:colOff>0</xdr:colOff>
      <xdr:row>94</xdr:row>
      <xdr:rowOff>0</xdr:rowOff>
    </xdr:to>
    <xdr:sp macro="" textlink="'Scorecard Calcs'!C19">
      <xdr:nvSpPr>
        <xdr:cNvPr id="233" name="TextBox 232">
          <a:extLst>
            <a:ext uri="{FF2B5EF4-FFF2-40B4-BE49-F238E27FC236}">
              <a16:creationId xmlns:a16="http://schemas.microsoft.com/office/drawing/2014/main" id="{00000000-0008-0000-0800-0000E9000000}"/>
            </a:ext>
          </a:extLst>
        </xdr:cNvPr>
        <xdr:cNvSpPr txBox="1"/>
      </xdr:nvSpPr>
      <xdr:spPr>
        <a:xfrm>
          <a:off x="718705" y="30350114"/>
          <a:ext cx="1385454" cy="1298863"/>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54F2871C-9090-4E60-B64E-41EDA4F3E302}" type="TxLink">
            <a:rPr lang="en-US" sz="1000" b="0" i="0" u="none" strike="noStrike">
              <a:solidFill>
                <a:srgbClr val="000000"/>
              </a:solidFill>
              <a:latin typeface="Arial"/>
              <a:ea typeface="+mn-ea"/>
              <a:cs typeface="Arial"/>
            </a:rPr>
            <a:pPr marL="0" indent="0" algn="l"/>
            <a:t>Water use monitoring and reduction</a:t>
          </a:fld>
          <a:endParaRPr lang="en-AU" sz="1100">
            <a:solidFill>
              <a:schemeClr val="dk1"/>
            </a:solidFill>
            <a:latin typeface="+mn-lt"/>
            <a:ea typeface="+mn-ea"/>
            <a:cs typeface="+mn-cs"/>
          </a:endParaRPr>
        </a:p>
      </xdr:txBody>
    </xdr:sp>
    <xdr:clientData/>
  </xdr:twoCellAnchor>
  <xdr:twoCellAnchor>
    <xdr:from>
      <xdr:col>2</xdr:col>
      <xdr:colOff>0</xdr:colOff>
      <xdr:row>94</xdr:row>
      <xdr:rowOff>0</xdr:rowOff>
    </xdr:from>
    <xdr:to>
      <xdr:col>3</xdr:col>
      <xdr:colOff>0</xdr:colOff>
      <xdr:row>95</xdr:row>
      <xdr:rowOff>0</xdr:rowOff>
    </xdr:to>
    <xdr:sp macro="" textlink="'Scorecard Calcs'!C20">
      <xdr:nvSpPr>
        <xdr:cNvPr id="235" name="TextBox 234">
          <a:extLst>
            <a:ext uri="{FF2B5EF4-FFF2-40B4-BE49-F238E27FC236}">
              <a16:creationId xmlns:a16="http://schemas.microsoft.com/office/drawing/2014/main" id="{00000000-0008-0000-0800-0000EB000000}"/>
            </a:ext>
          </a:extLst>
        </xdr:cNvPr>
        <xdr:cNvSpPr txBox="1"/>
      </xdr:nvSpPr>
      <xdr:spPr>
        <a:xfrm>
          <a:off x="718705" y="33432750"/>
          <a:ext cx="1385454" cy="1619250"/>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91095B5E-0310-4AA6-8ED3-A717B693266E}" type="TxLink">
            <a:rPr lang="en-US" sz="1000" b="0" i="0" u="none" strike="noStrike">
              <a:solidFill>
                <a:srgbClr val="000000"/>
              </a:solidFill>
              <a:latin typeface="Arial"/>
              <a:ea typeface="+mn-ea"/>
              <a:cs typeface="Arial"/>
            </a:rPr>
            <a:pPr marL="0" indent="0" algn="l"/>
            <a:t>Replace potable water</a:t>
          </a:fld>
          <a:endParaRPr lang="en-AU" sz="1100">
            <a:solidFill>
              <a:schemeClr val="dk1"/>
            </a:solidFill>
            <a:latin typeface="+mn-lt"/>
            <a:ea typeface="+mn-ea"/>
            <a:cs typeface="+mn-cs"/>
          </a:endParaRPr>
        </a:p>
      </xdr:txBody>
    </xdr:sp>
    <xdr:clientData/>
  </xdr:twoCellAnchor>
  <xdr:twoCellAnchor>
    <xdr:from>
      <xdr:col>2</xdr:col>
      <xdr:colOff>0</xdr:colOff>
      <xdr:row>95</xdr:row>
      <xdr:rowOff>0</xdr:rowOff>
    </xdr:from>
    <xdr:to>
      <xdr:col>3</xdr:col>
      <xdr:colOff>0</xdr:colOff>
      <xdr:row>98</xdr:row>
      <xdr:rowOff>0</xdr:rowOff>
    </xdr:to>
    <xdr:sp macro="" textlink="'Scorecard Calcs'!C21">
      <xdr:nvSpPr>
        <xdr:cNvPr id="236" name="TextBox 235">
          <a:extLst>
            <a:ext uri="{FF2B5EF4-FFF2-40B4-BE49-F238E27FC236}">
              <a16:creationId xmlns:a16="http://schemas.microsoft.com/office/drawing/2014/main" id="{00000000-0008-0000-0800-0000EC000000}"/>
            </a:ext>
          </a:extLst>
        </xdr:cNvPr>
        <xdr:cNvSpPr txBox="1"/>
      </xdr:nvSpPr>
      <xdr:spPr>
        <a:xfrm>
          <a:off x="718705" y="35052000"/>
          <a:ext cx="1385454" cy="1619250"/>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D12678E7-DC41-4F49-AF6D-EAF5F92C3617}" type="TxLink">
            <a:rPr lang="en-US" sz="1000" b="0" i="0" u="none" strike="noStrike">
              <a:solidFill>
                <a:srgbClr val="000000"/>
              </a:solidFill>
              <a:latin typeface="Arial"/>
              <a:ea typeface="+mn-ea"/>
              <a:cs typeface="Arial"/>
            </a:rPr>
            <a:pPr marL="0" indent="0" algn="l"/>
            <a:t>Materials footprint measurement and reduction</a:t>
          </a:fld>
          <a:endParaRPr lang="en-AU" sz="1100">
            <a:solidFill>
              <a:schemeClr val="dk1"/>
            </a:solidFill>
            <a:latin typeface="+mn-lt"/>
            <a:ea typeface="+mn-ea"/>
            <a:cs typeface="+mn-cs"/>
          </a:endParaRPr>
        </a:p>
      </xdr:txBody>
    </xdr:sp>
    <xdr:clientData/>
  </xdr:twoCellAnchor>
  <xdr:twoCellAnchor>
    <xdr:from>
      <xdr:col>2</xdr:col>
      <xdr:colOff>0</xdr:colOff>
      <xdr:row>98</xdr:row>
      <xdr:rowOff>0</xdr:rowOff>
    </xdr:from>
    <xdr:to>
      <xdr:col>3</xdr:col>
      <xdr:colOff>0</xdr:colOff>
      <xdr:row>101</xdr:row>
      <xdr:rowOff>0</xdr:rowOff>
    </xdr:to>
    <xdr:sp macro="" textlink="'Scorecard Calcs'!C22">
      <xdr:nvSpPr>
        <xdr:cNvPr id="237" name="TextBox 236">
          <a:extLst>
            <a:ext uri="{FF2B5EF4-FFF2-40B4-BE49-F238E27FC236}">
              <a16:creationId xmlns:a16="http://schemas.microsoft.com/office/drawing/2014/main" id="{00000000-0008-0000-0800-0000ED000000}"/>
            </a:ext>
          </a:extLst>
        </xdr:cNvPr>
        <xdr:cNvSpPr txBox="1"/>
      </xdr:nvSpPr>
      <xdr:spPr>
        <a:xfrm>
          <a:off x="718705" y="36671250"/>
          <a:ext cx="1385454" cy="4364182"/>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FAE7A698-EC5C-40FD-B310-029D4330370B}" type="TxLink">
            <a:rPr lang="en-US" sz="1000" b="0" i="0" u="none" strike="noStrike">
              <a:solidFill>
                <a:srgbClr val="000000"/>
              </a:solidFill>
              <a:latin typeface="Arial"/>
              <a:ea typeface="+mn-ea"/>
              <a:cs typeface="Arial"/>
            </a:rPr>
            <a:pPr marL="0" indent="0" algn="l"/>
            <a:t>Environmentally labelled products and supply chains</a:t>
          </a:fld>
          <a:endParaRPr lang="en-AU" sz="1100">
            <a:solidFill>
              <a:schemeClr val="dk1"/>
            </a:solidFill>
            <a:latin typeface="+mn-lt"/>
            <a:ea typeface="+mn-ea"/>
            <a:cs typeface="+mn-cs"/>
          </a:endParaRPr>
        </a:p>
      </xdr:txBody>
    </xdr:sp>
    <xdr:clientData/>
  </xdr:twoCellAnchor>
  <xdr:twoCellAnchor>
    <xdr:from>
      <xdr:col>2</xdr:col>
      <xdr:colOff>0</xdr:colOff>
      <xdr:row>101</xdr:row>
      <xdr:rowOff>0</xdr:rowOff>
    </xdr:from>
    <xdr:to>
      <xdr:col>3</xdr:col>
      <xdr:colOff>0</xdr:colOff>
      <xdr:row>109</xdr:row>
      <xdr:rowOff>0</xdr:rowOff>
    </xdr:to>
    <xdr:sp macro="" textlink="'Scorecard Calcs'!C23">
      <xdr:nvSpPr>
        <xdr:cNvPr id="238" name="TextBox 237">
          <a:extLst>
            <a:ext uri="{FF2B5EF4-FFF2-40B4-BE49-F238E27FC236}">
              <a16:creationId xmlns:a16="http://schemas.microsoft.com/office/drawing/2014/main" id="{00000000-0008-0000-0800-0000EE000000}"/>
            </a:ext>
          </a:extLst>
        </xdr:cNvPr>
        <xdr:cNvSpPr txBox="1"/>
      </xdr:nvSpPr>
      <xdr:spPr>
        <a:xfrm>
          <a:off x="718705" y="39580705"/>
          <a:ext cx="1385454" cy="3541568"/>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DB232DB7-1DEE-4474-AFA0-3B0CECF06842}" type="TxLink">
            <a:rPr lang="en-US" sz="1000" b="0" i="0" u="none" strike="noStrike">
              <a:solidFill>
                <a:srgbClr val="000000"/>
              </a:solidFill>
              <a:latin typeface="Arial"/>
              <a:ea typeface="+mn-ea"/>
              <a:cs typeface="Arial"/>
            </a:rPr>
            <a:pPr marL="0" indent="0" algn="l"/>
            <a:t>Receiving water quality</a:t>
          </a:fld>
          <a:endParaRPr lang="en-AU" sz="1100">
            <a:solidFill>
              <a:schemeClr val="dk1"/>
            </a:solidFill>
            <a:latin typeface="+mn-lt"/>
            <a:ea typeface="+mn-ea"/>
            <a:cs typeface="+mn-cs"/>
          </a:endParaRPr>
        </a:p>
      </xdr:txBody>
    </xdr:sp>
    <xdr:clientData/>
  </xdr:twoCellAnchor>
  <xdr:twoCellAnchor>
    <xdr:from>
      <xdr:col>2</xdr:col>
      <xdr:colOff>0</xdr:colOff>
      <xdr:row>109</xdr:row>
      <xdr:rowOff>1</xdr:rowOff>
    </xdr:from>
    <xdr:to>
      <xdr:col>3</xdr:col>
      <xdr:colOff>0</xdr:colOff>
      <xdr:row>117</xdr:row>
      <xdr:rowOff>1</xdr:rowOff>
    </xdr:to>
    <xdr:sp macro="" textlink="'Scorecard Calcs'!C24">
      <xdr:nvSpPr>
        <xdr:cNvPr id="239" name="TextBox 238">
          <a:extLst>
            <a:ext uri="{FF2B5EF4-FFF2-40B4-BE49-F238E27FC236}">
              <a16:creationId xmlns:a16="http://schemas.microsoft.com/office/drawing/2014/main" id="{00000000-0008-0000-0800-0000EF000000}"/>
            </a:ext>
          </a:extLst>
        </xdr:cNvPr>
        <xdr:cNvSpPr txBox="1"/>
      </xdr:nvSpPr>
      <xdr:spPr>
        <a:xfrm>
          <a:off x="718705" y="43122274"/>
          <a:ext cx="1385454" cy="2095500"/>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9B07DED2-8F7D-45A4-84FC-29C4DBD4B8C2}" type="TxLink">
            <a:rPr lang="en-US" sz="1000" b="0" i="0" u="none" strike="noStrike">
              <a:solidFill>
                <a:srgbClr val="000000"/>
              </a:solidFill>
              <a:latin typeface="Arial"/>
              <a:ea typeface="+mn-ea"/>
              <a:cs typeface="Arial"/>
            </a:rPr>
            <a:pPr marL="0" indent="0" algn="l"/>
            <a:t>Noise</a:t>
          </a:fld>
          <a:endParaRPr lang="en-AU" sz="1100">
            <a:solidFill>
              <a:schemeClr val="dk1"/>
            </a:solidFill>
            <a:latin typeface="+mn-lt"/>
            <a:ea typeface="+mn-ea"/>
            <a:cs typeface="+mn-cs"/>
          </a:endParaRPr>
        </a:p>
      </xdr:txBody>
    </xdr:sp>
    <xdr:clientData/>
  </xdr:twoCellAnchor>
  <xdr:twoCellAnchor>
    <xdr:from>
      <xdr:col>2</xdr:col>
      <xdr:colOff>0</xdr:colOff>
      <xdr:row>117</xdr:row>
      <xdr:rowOff>1</xdr:rowOff>
    </xdr:from>
    <xdr:to>
      <xdr:col>3</xdr:col>
      <xdr:colOff>0</xdr:colOff>
      <xdr:row>125</xdr:row>
      <xdr:rowOff>1</xdr:rowOff>
    </xdr:to>
    <xdr:sp macro="" textlink="'Scorecard Calcs'!C25">
      <xdr:nvSpPr>
        <xdr:cNvPr id="240" name="TextBox 239">
          <a:extLst>
            <a:ext uri="{FF2B5EF4-FFF2-40B4-BE49-F238E27FC236}">
              <a16:creationId xmlns:a16="http://schemas.microsoft.com/office/drawing/2014/main" id="{00000000-0008-0000-0800-0000F0000000}"/>
            </a:ext>
          </a:extLst>
        </xdr:cNvPr>
        <xdr:cNvSpPr txBox="1"/>
      </xdr:nvSpPr>
      <xdr:spPr>
        <a:xfrm>
          <a:off x="718705" y="45217774"/>
          <a:ext cx="1385454" cy="2736272"/>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BCB44407-F898-4002-B5F1-B3BCFDF5E876}" type="TxLink">
            <a:rPr lang="en-US" sz="1000" b="0" i="0" u="none" strike="noStrike">
              <a:solidFill>
                <a:srgbClr val="000000"/>
              </a:solidFill>
              <a:latin typeface="Arial"/>
              <a:ea typeface="+mn-ea"/>
              <a:cs typeface="Arial"/>
            </a:rPr>
            <a:pPr marL="0" indent="0" algn="l"/>
            <a:t>Vibration</a:t>
          </a:fld>
          <a:endParaRPr lang="en-AU" sz="1100">
            <a:solidFill>
              <a:schemeClr val="dk1"/>
            </a:solidFill>
            <a:latin typeface="+mn-lt"/>
            <a:ea typeface="+mn-ea"/>
            <a:cs typeface="+mn-cs"/>
          </a:endParaRPr>
        </a:p>
      </xdr:txBody>
    </xdr:sp>
    <xdr:clientData/>
  </xdr:twoCellAnchor>
  <xdr:twoCellAnchor>
    <xdr:from>
      <xdr:col>2</xdr:col>
      <xdr:colOff>0</xdr:colOff>
      <xdr:row>125</xdr:row>
      <xdr:rowOff>0</xdr:rowOff>
    </xdr:from>
    <xdr:to>
      <xdr:col>3</xdr:col>
      <xdr:colOff>0</xdr:colOff>
      <xdr:row>131</xdr:row>
      <xdr:rowOff>0</xdr:rowOff>
    </xdr:to>
    <xdr:sp macro="" textlink="'Scorecard Calcs'!C26">
      <xdr:nvSpPr>
        <xdr:cNvPr id="241" name="TextBox 240">
          <a:extLst>
            <a:ext uri="{FF2B5EF4-FFF2-40B4-BE49-F238E27FC236}">
              <a16:creationId xmlns:a16="http://schemas.microsoft.com/office/drawing/2014/main" id="{00000000-0008-0000-0800-0000F1000000}"/>
            </a:ext>
          </a:extLst>
        </xdr:cNvPr>
        <xdr:cNvSpPr txBox="1"/>
      </xdr:nvSpPr>
      <xdr:spPr>
        <a:xfrm>
          <a:off x="718705" y="47954045"/>
          <a:ext cx="1385454" cy="1610591"/>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187333C6-30E4-4DCA-8C8E-031C3E5B5E84}" type="TxLink">
            <a:rPr lang="en-US" sz="1000" b="0" i="0" u="none" strike="noStrike">
              <a:solidFill>
                <a:srgbClr val="000000"/>
              </a:solidFill>
              <a:latin typeface="Arial"/>
              <a:ea typeface="+mn-ea"/>
              <a:cs typeface="Arial"/>
            </a:rPr>
            <a:pPr marL="0" indent="0" algn="l"/>
            <a:t>Air quality</a:t>
          </a:fld>
          <a:endParaRPr lang="en-AU" sz="1100">
            <a:solidFill>
              <a:schemeClr val="dk1"/>
            </a:solidFill>
            <a:latin typeface="+mn-lt"/>
            <a:ea typeface="+mn-ea"/>
            <a:cs typeface="+mn-cs"/>
          </a:endParaRPr>
        </a:p>
      </xdr:txBody>
    </xdr:sp>
    <xdr:clientData/>
  </xdr:twoCellAnchor>
  <xdr:twoCellAnchor>
    <xdr:from>
      <xdr:col>2</xdr:col>
      <xdr:colOff>0</xdr:colOff>
      <xdr:row>131</xdr:row>
      <xdr:rowOff>1</xdr:rowOff>
    </xdr:from>
    <xdr:to>
      <xdr:col>3</xdr:col>
      <xdr:colOff>0</xdr:colOff>
      <xdr:row>134</xdr:row>
      <xdr:rowOff>1</xdr:rowOff>
    </xdr:to>
    <xdr:sp macro="" textlink="'Scorecard Calcs'!C27">
      <xdr:nvSpPr>
        <xdr:cNvPr id="242" name="TextBox 241">
          <a:extLst>
            <a:ext uri="{FF2B5EF4-FFF2-40B4-BE49-F238E27FC236}">
              <a16:creationId xmlns:a16="http://schemas.microsoft.com/office/drawing/2014/main" id="{00000000-0008-0000-0800-0000F2000000}"/>
            </a:ext>
          </a:extLst>
        </xdr:cNvPr>
        <xdr:cNvSpPr txBox="1"/>
      </xdr:nvSpPr>
      <xdr:spPr>
        <a:xfrm>
          <a:off x="718705" y="49564637"/>
          <a:ext cx="1385454" cy="1125682"/>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95FACAD7-A703-4A10-9637-9E520664B6B0}" type="TxLink">
            <a:rPr lang="en-US" sz="1000" b="0" i="0" u="none" strike="noStrike">
              <a:solidFill>
                <a:srgbClr val="000000"/>
              </a:solidFill>
              <a:latin typeface="Arial"/>
              <a:ea typeface="+mn-ea"/>
              <a:cs typeface="Arial"/>
            </a:rPr>
            <a:pPr marL="0" indent="0" algn="l"/>
            <a:t>Light pollution</a:t>
          </a:fld>
          <a:endParaRPr lang="en-AU" sz="1100">
            <a:solidFill>
              <a:schemeClr val="dk1"/>
            </a:solidFill>
            <a:latin typeface="+mn-lt"/>
            <a:ea typeface="+mn-ea"/>
            <a:cs typeface="+mn-cs"/>
          </a:endParaRPr>
        </a:p>
      </xdr:txBody>
    </xdr:sp>
    <xdr:clientData/>
  </xdr:twoCellAnchor>
  <xdr:twoCellAnchor>
    <xdr:from>
      <xdr:col>2</xdr:col>
      <xdr:colOff>0</xdr:colOff>
      <xdr:row>134</xdr:row>
      <xdr:rowOff>1</xdr:rowOff>
    </xdr:from>
    <xdr:to>
      <xdr:col>3</xdr:col>
      <xdr:colOff>0</xdr:colOff>
      <xdr:row>135</xdr:row>
      <xdr:rowOff>1</xdr:rowOff>
    </xdr:to>
    <xdr:sp macro="" textlink="'Scorecard Calcs'!C28">
      <xdr:nvSpPr>
        <xdr:cNvPr id="243" name="TextBox 242">
          <a:extLst>
            <a:ext uri="{FF2B5EF4-FFF2-40B4-BE49-F238E27FC236}">
              <a16:creationId xmlns:a16="http://schemas.microsoft.com/office/drawing/2014/main" id="{00000000-0008-0000-0800-0000F3000000}"/>
            </a:ext>
          </a:extLst>
        </xdr:cNvPr>
        <xdr:cNvSpPr txBox="1"/>
      </xdr:nvSpPr>
      <xdr:spPr>
        <a:xfrm>
          <a:off x="718705" y="50690319"/>
          <a:ext cx="1385454" cy="1143000"/>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A60AF297-BE3F-4BB7-924D-5887EF442E4F}" type="TxLink">
            <a:rPr lang="en-US" sz="1000" b="0" i="0" u="none" strike="noStrike">
              <a:solidFill>
                <a:srgbClr val="000000"/>
              </a:solidFill>
              <a:latin typeface="Arial"/>
              <a:ea typeface="+mn-ea"/>
              <a:cs typeface="Arial"/>
            </a:rPr>
            <a:pPr marL="0" indent="0" algn="l"/>
            <a:t>Previous land use</a:t>
          </a:fld>
          <a:endParaRPr lang="en-AU" sz="1100">
            <a:solidFill>
              <a:schemeClr val="dk1"/>
            </a:solidFill>
            <a:latin typeface="+mn-lt"/>
            <a:ea typeface="+mn-ea"/>
            <a:cs typeface="+mn-cs"/>
          </a:endParaRPr>
        </a:p>
      </xdr:txBody>
    </xdr:sp>
    <xdr:clientData/>
  </xdr:twoCellAnchor>
  <xdr:twoCellAnchor>
    <xdr:from>
      <xdr:col>2</xdr:col>
      <xdr:colOff>0</xdr:colOff>
      <xdr:row>135</xdr:row>
      <xdr:rowOff>0</xdr:rowOff>
    </xdr:from>
    <xdr:to>
      <xdr:col>3</xdr:col>
      <xdr:colOff>0</xdr:colOff>
      <xdr:row>141</xdr:row>
      <xdr:rowOff>0</xdr:rowOff>
    </xdr:to>
    <xdr:sp macro="" textlink="'Scorecard Calcs'!C29">
      <xdr:nvSpPr>
        <xdr:cNvPr id="244" name="TextBox 243">
          <a:extLst>
            <a:ext uri="{FF2B5EF4-FFF2-40B4-BE49-F238E27FC236}">
              <a16:creationId xmlns:a16="http://schemas.microsoft.com/office/drawing/2014/main" id="{00000000-0008-0000-0800-0000F4000000}"/>
            </a:ext>
          </a:extLst>
        </xdr:cNvPr>
        <xdr:cNvSpPr txBox="1"/>
      </xdr:nvSpPr>
      <xdr:spPr>
        <a:xfrm>
          <a:off x="718705" y="51833318"/>
          <a:ext cx="1385454" cy="1610591"/>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53B01BFA-1D46-407B-BCAD-86A067BAAC34}" type="TxLink">
            <a:rPr lang="en-US" sz="1000" b="0" i="0" u="none" strike="noStrike">
              <a:solidFill>
                <a:srgbClr val="000000"/>
              </a:solidFill>
              <a:latin typeface="Arial"/>
              <a:ea typeface="+mn-ea"/>
              <a:cs typeface="Arial"/>
            </a:rPr>
            <a:pPr marL="0" indent="0" algn="l"/>
            <a:t>Conservation of on site resources</a:t>
          </a:fld>
          <a:endParaRPr lang="en-AU" sz="1100">
            <a:solidFill>
              <a:schemeClr val="dk1"/>
            </a:solidFill>
            <a:latin typeface="+mn-lt"/>
            <a:ea typeface="+mn-ea"/>
            <a:cs typeface="+mn-cs"/>
          </a:endParaRPr>
        </a:p>
      </xdr:txBody>
    </xdr:sp>
    <xdr:clientData/>
  </xdr:twoCellAnchor>
  <xdr:twoCellAnchor>
    <xdr:from>
      <xdr:col>2</xdr:col>
      <xdr:colOff>0</xdr:colOff>
      <xdr:row>141</xdr:row>
      <xdr:rowOff>0</xdr:rowOff>
    </xdr:from>
    <xdr:to>
      <xdr:col>3</xdr:col>
      <xdr:colOff>0</xdr:colOff>
      <xdr:row>147</xdr:row>
      <xdr:rowOff>0</xdr:rowOff>
    </xdr:to>
    <xdr:sp macro="" textlink="'Scorecard Calcs'!C30">
      <xdr:nvSpPr>
        <xdr:cNvPr id="245" name="TextBox 244">
          <a:extLst>
            <a:ext uri="{FF2B5EF4-FFF2-40B4-BE49-F238E27FC236}">
              <a16:creationId xmlns:a16="http://schemas.microsoft.com/office/drawing/2014/main" id="{00000000-0008-0000-0800-0000F5000000}"/>
            </a:ext>
          </a:extLst>
        </xdr:cNvPr>
        <xdr:cNvSpPr txBox="1"/>
      </xdr:nvSpPr>
      <xdr:spPr>
        <a:xfrm>
          <a:off x="718705" y="53443909"/>
          <a:ext cx="1385454" cy="2277341"/>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59A577AB-3CD9-4A29-A6BB-35B00C0579C4}" type="TxLink">
            <a:rPr lang="en-US" sz="1000" b="0" i="0" u="none" strike="noStrike">
              <a:solidFill>
                <a:srgbClr val="000000"/>
              </a:solidFill>
              <a:latin typeface="Arial"/>
              <a:ea typeface="+mn-ea"/>
              <a:cs typeface="Arial"/>
            </a:rPr>
            <a:pPr marL="0" indent="0" algn="l"/>
            <a:t>Contamination and remediation</a:t>
          </a:fld>
          <a:endParaRPr lang="en-AU" sz="1100">
            <a:solidFill>
              <a:schemeClr val="dk1"/>
            </a:solidFill>
            <a:latin typeface="+mn-lt"/>
            <a:ea typeface="+mn-ea"/>
            <a:cs typeface="+mn-cs"/>
          </a:endParaRPr>
        </a:p>
      </xdr:txBody>
    </xdr:sp>
    <xdr:clientData/>
  </xdr:twoCellAnchor>
  <xdr:twoCellAnchor>
    <xdr:from>
      <xdr:col>2</xdr:col>
      <xdr:colOff>0</xdr:colOff>
      <xdr:row>147</xdr:row>
      <xdr:rowOff>0</xdr:rowOff>
    </xdr:from>
    <xdr:to>
      <xdr:col>3</xdr:col>
      <xdr:colOff>0</xdr:colOff>
      <xdr:row>149</xdr:row>
      <xdr:rowOff>0</xdr:rowOff>
    </xdr:to>
    <xdr:sp macro="" textlink="'Scorecard Calcs'!C31">
      <xdr:nvSpPr>
        <xdr:cNvPr id="246" name="TextBox 245">
          <a:extLst>
            <a:ext uri="{FF2B5EF4-FFF2-40B4-BE49-F238E27FC236}">
              <a16:creationId xmlns:a16="http://schemas.microsoft.com/office/drawing/2014/main" id="{00000000-0008-0000-0800-0000F6000000}"/>
            </a:ext>
          </a:extLst>
        </xdr:cNvPr>
        <xdr:cNvSpPr txBox="1"/>
      </xdr:nvSpPr>
      <xdr:spPr>
        <a:xfrm>
          <a:off x="718705" y="55721250"/>
          <a:ext cx="1385454" cy="1627909"/>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60996130-41BA-4E58-9C78-7154092D1164}" type="TxLink">
            <a:rPr lang="en-US" sz="1000" b="0" i="0" u="none" strike="noStrike">
              <a:solidFill>
                <a:srgbClr val="000000"/>
              </a:solidFill>
              <a:latin typeface="Arial"/>
              <a:ea typeface="+mn-ea"/>
              <a:cs typeface="Arial"/>
            </a:rPr>
            <a:pPr marL="0" indent="0" algn="l"/>
            <a:t>Flooding design</a:t>
          </a:fld>
          <a:endParaRPr lang="en-AU" sz="1100">
            <a:solidFill>
              <a:schemeClr val="dk1"/>
            </a:solidFill>
            <a:latin typeface="+mn-lt"/>
            <a:ea typeface="+mn-ea"/>
            <a:cs typeface="+mn-cs"/>
          </a:endParaRPr>
        </a:p>
      </xdr:txBody>
    </xdr:sp>
    <xdr:clientData/>
  </xdr:twoCellAnchor>
  <xdr:twoCellAnchor>
    <xdr:from>
      <xdr:col>2</xdr:col>
      <xdr:colOff>0</xdr:colOff>
      <xdr:row>149</xdr:row>
      <xdr:rowOff>1</xdr:rowOff>
    </xdr:from>
    <xdr:to>
      <xdr:col>3</xdr:col>
      <xdr:colOff>0</xdr:colOff>
      <xdr:row>155</xdr:row>
      <xdr:rowOff>1</xdr:rowOff>
    </xdr:to>
    <xdr:sp macro="" textlink="'Scorecard Calcs'!C32">
      <xdr:nvSpPr>
        <xdr:cNvPr id="247" name="TextBox 246">
          <a:extLst>
            <a:ext uri="{FF2B5EF4-FFF2-40B4-BE49-F238E27FC236}">
              <a16:creationId xmlns:a16="http://schemas.microsoft.com/office/drawing/2014/main" id="{00000000-0008-0000-0800-0000F7000000}"/>
            </a:ext>
          </a:extLst>
        </xdr:cNvPr>
        <xdr:cNvSpPr txBox="1"/>
      </xdr:nvSpPr>
      <xdr:spPr>
        <a:xfrm>
          <a:off x="718705" y="57349160"/>
          <a:ext cx="1385454" cy="1619250"/>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01561075-FED4-4925-9431-21F0C00B4159}" type="TxLink">
            <a:rPr lang="en-US" sz="1000" b="0" i="0" u="none" strike="noStrike">
              <a:solidFill>
                <a:srgbClr val="000000"/>
              </a:solidFill>
              <a:latin typeface="Arial"/>
              <a:ea typeface="+mn-ea"/>
              <a:cs typeface="Arial"/>
            </a:rPr>
            <a:pPr marL="0" indent="0" algn="l"/>
            <a:t>Waste management</a:t>
          </a:fld>
          <a:endParaRPr lang="en-AU" sz="1100">
            <a:solidFill>
              <a:schemeClr val="dk1"/>
            </a:solidFill>
            <a:latin typeface="+mn-lt"/>
            <a:ea typeface="+mn-ea"/>
            <a:cs typeface="+mn-cs"/>
          </a:endParaRPr>
        </a:p>
      </xdr:txBody>
    </xdr:sp>
    <xdr:clientData/>
  </xdr:twoCellAnchor>
  <xdr:twoCellAnchor>
    <xdr:from>
      <xdr:col>2</xdr:col>
      <xdr:colOff>0</xdr:colOff>
      <xdr:row>155</xdr:row>
      <xdr:rowOff>0</xdr:rowOff>
    </xdr:from>
    <xdr:to>
      <xdr:col>3</xdr:col>
      <xdr:colOff>0</xdr:colOff>
      <xdr:row>164</xdr:row>
      <xdr:rowOff>0</xdr:rowOff>
    </xdr:to>
    <xdr:sp macro="" textlink="'Scorecard Calcs'!C33">
      <xdr:nvSpPr>
        <xdr:cNvPr id="248" name="TextBox 247">
          <a:extLst>
            <a:ext uri="{FF2B5EF4-FFF2-40B4-BE49-F238E27FC236}">
              <a16:creationId xmlns:a16="http://schemas.microsoft.com/office/drawing/2014/main" id="{00000000-0008-0000-0800-0000F8000000}"/>
            </a:ext>
          </a:extLst>
        </xdr:cNvPr>
        <xdr:cNvSpPr txBox="1"/>
      </xdr:nvSpPr>
      <xdr:spPr>
        <a:xfrm>
          <a:off x="718705" y="58968409"/>
          <a:ext cx="1385454" cy="2104159"/>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999E0EFD-ED9A-4BC3-B328-189295ED590A}" type="TxLink">
            <a:rPr lang="en-US" sz="1000" b="0" i="0" u="none" strike="noStrike">
              <a:solidFill>
                <a:srgbClr val="000000"/>
              </a:solidFill>
              <a:latin typeface="Arial"/>
              <a:ea typeface="+mn-ea"/>
              <a:cs typeface="Arial"/>
            </a:rPr>
            <a:pPr marL="0" indent="0" algn="l"/>
            <a:t>Diversion from landfill</a:t>
          </a:fld>
          <a:endParaRPr lang="en-AU" sz="1100">
            <a:solidFill>
              <a:schemeClr val="dk1"/>
            </a:solidFill>
            <a:latin typeface="+mn-lt"/>
            <a:ea typeface="+mn-ea"/>
            <a:cs typeface="+mn-cs"/>
          </a:endParaRPr>
        </a:p>
      </xdr:txBody>
    </xdr:sp>
    <xdr:clientData/>
  </xdr:twoCellAnchor>
  <xdr:twoCellAnchor>
    <xdr:from>
      <xdr:col>2</xdr:col>
      <xdr:colOff>0</xdr:colOff>
      <xdr:row>164</xdr:row>
      <xdr:rowOff>0</xdr:rowOff>
    </xdr:from>
    <xdr:to>
      <xdr:col>3</xdr:col>
      <xdr:colOff>0</xdr:colOff>
      <xdr:row>168</xdr:row>
      <xdr:rowOff>0</xdr:rowOff>
    </xdr:to>
    <xdr:sp macro="" textlink="'Scorecard Calcs'!C34">
      <xdr:nvSpPr>
        <xdr:cNvPr id="249" name="TextBox 248">
          <a:extLst>
            <a:ext uri="{FF2B5EF4-FFF2-40B4-BE49-F238E27FC236}">
              <a16:creationId xmlns:a16="http://schemas.microsoft.com/office/drawing/2014/main" id="{00000000-0008-0000-0800-0000F9000000}"/>
            </a:ext>
          </a:extLst>
        </xdr:cNvPr>
        <xdr:cNvSpPr txBox="1"/>
      </xdr:nvSpPr>
      <xdr:spPr>
        <a:xfrm>
          <a:off x="718705" y="61072568"/>
          <a:ext cx="1385454" cy="1783773"/>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5DBE1D47-D575-4258-AEAD-F19F4AE20481}" type="TxLink">
            <a:rPr lang="en-US" sz="1000" b="0" i="0" u="none" strike="noStrike">
              <a:solidFill>
                <a:srgbClr val="000000"/>
              </a:solidFill>
              <a:latin typeface="Arial"/>
              <a:ea typeface="+mn-ea"/>
              <a:cs typeface="Arial"/>
            </a:rPr>
            <a:pPr marL="0" indent="0" algn="l"/>
            <a:t>Deconstruction/ Disassembly/ Adaptability</a:t>
          </a:fld>
          <a:endParaRPr lang="en-AU" sz="1100">
            <a:solidFill>
              <a:schemeClr val="dk1"/>
            </a:solidFill>
            <a:latin typeface="+mn-lt"/>
            <a:ea typeface="+mn-ea"/>
            <a:cs typeface="+mn-cs"/>
          </a:endParaRPr>
        </a:p>
      </xdr:txBody>
    </xdr:sp>
    <xdr:clientData/>
  </xdr:twoCellAnchor>
  <xdr:twoCellAnchor>
    <xdr:from>
      <xdr:col>2</xdr:col>
      <xdr:colOff>0</xdr:colOff>
      <xdr:row>168</xdr:row>
      <xdr:rowOff>0</xdr:rowOff>
    </xdr:from>
    <xdr:to>
      <xdr:col>3</xdr:col>
      <xdr:colOff>0</xdr:colOff>
      <xdr:row>168</xdr:row>
      <xdr:rowOff>1</xdr:rowOff>
    </xdr:to>
    <xdr:sp macro="" textlink="'Scorecard Calcs'!C35">
      <xdr:nvSpPr>
        <xdr:cNvPr id="250" name="TextBox 249">
          <a:extLst>
            <a:ext uri="{FF2B5EF4-FFF2-40B4-BE49-F238E27FC236}">
              <a16:creationId xmlns:a16="http://schemas.microsoft.com/office/drawing/2014/main" id="{00000000-0008-0000-0800-0000FA000000}"/>
            </a:ext>
          </a:extLst>
        </xdr:cNvPr>
        <xdr:cNvSpPr txBox="1"/>
      </xdr:nvSpPr>
      <xdr:spPr>
        <a:xfrm>
          <a:off x="718705" y="62856342"/>
          <a:ext cx="1385454" cy="8139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C13AB4CE-E1D8-41FC-AAE8-65EEE1F41711}" type="TxLink">
            <a:rPr lang="en-US" sz="1000" b="0" i="0" u="none" strike="noStrike">
              <a:solidFill>
                <a:srgbClr val="000000"/>
              </a:solidFill>
              <a:latin typeface="Arial"/>
              <a:ea typeface="+mn-ea"/>
              <a:cs typeface="Arial"/>
            </a:rPr>
            <a:pPr marL="0" indent="0" algn="l"/>
            <a:t>Ecological value</a:t>
          </a:fld>
          <a:endParaRPr lang="en-AU" sz="1100">
            <a:solidFill>
              <a:schemeClr val="dk1"/>
            </a:solidFill>
            <a:latin typeface="+mn-lt"/>
            <a:ea typeface="+mn-ea"/>
            <a:cs typeface="+mn-cs"/>
          </a:endParaRPr>
        </a:p>
      </xdr:txBody>
    </xdr:sp>
    <xdr:clientData/>
  </xdr:twoCellAnchor>
  <xdr:twoCellAnchor>
    <xdr:from>
      <xdr:col>2</xdr:col>
      <xdr:colOff>0</xdr:colOff>
      <xdr:row>168</xdr:row>
      <xdr:rowOff>1</xdr:rowOff>
    </xdr:from>
    <xdr:to>
      <xdr:col>3</xdr:col>
      <xdr:colOff>0</xdr:colOff>
      <xdr:row>170</xdr:row>
      <xdr:rowOff>0</xdr:rowOff>
    </xdr:to>
    <xdr:sp macro="" textlink="'Scorecard Calcs'!#REF!">
      <xdr:nvSpPr>
        <xdr:cNvPr id="251" name="TextBox 250">
          <a:extLst>
            <a:ext uri="{FF2B5EF4-FFF2-40B4-BE49-F238E27FC236}">
              <a16:creationId xmlns:a16="http://schemas.microsoft.com/office/drawing/2014/main" id="{00000000-0008-0000-0800-0000FB000000}"/>
            </a:ext>
          </a:extLst>
        </xdr:cNvPr>
        <xdr:cNvSpPr txBox="1"/>
      </xdr:nvSpPr>
      <xdr:spPr>
        <a:xfrm>
          <a:off x="718705" y="63670296"/>
          <a:ext cx="1385454" cy="649432"/>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BB6E9896-0993-4EC2-AB0F-1D10BCA9EE5A}" type="TxLink">
            <a:rPr lang="en-US" sz="1000" b="0" i="0" u="none" strike="noStrike">
              <a:solidFill>
                <a:srgbClr val="000000"/>
              </a:solidFill>
              <a:latin typeface="Arial"/>
              <a:ea typeface="+mn-ea"/>
              <a:cs typeface="Arial"/>
            </a:rPr>
            <a:pPr marL="0" indent="0" algn="l"/>
            <a:t>Ecological value</a:t>
          </a:fld>
          <a:endParaRPr lang="en-AU" sz="1100">
            <a:solidFill>
              <a:schemeClr val="dk1"/>
            </a:solidFill>
            <a:latin typeface="+mn-lt"/>
            <a:ea typeface="+mn-ea"/>
            <a:cs typeface="+mn-cs"/>
          </a:endParaRPr>
        </a:p>
      </xdr:txBody>
    </xdr:sp>
    <xdr:clientData/>
  </xdr:twoCellAnchor>
  <xdr:twoCellAnchor>
    <xdr:from>
      <xdr:col>2</xdr:col>
      <xdr:colOff>0</xdr:colOff>
      <xdr:row>170</xdr:row>
      <xdr:rowOff>1</xdr:rowOff>
    </xdr:from>
    <xdr:to>
      <xdr:col>3</xdr:col>
      <xdr:colOff>0</xdr:colOff>
      <xdr:row>173</xdr:row>
      <xdr:rowOff>1</xdr:rowOff>
    </xdr:to>
    <xdr:sp macro="" textlink="'Scorecard Calcs'!C36">
      <xdr:nvSpPr>
        <xdr:cNvPr id="253" name="TextBox 252">
          <a:extLst>
            <a:ext uri="{FF2B5EF4-FFF2-40B4-BE49-F238E27FC236}">
              <a16:creationId xmlns:a16="http://schemas.microsoft.com/office/drawing/2014/main" id="{00000000-0008-0000-0800-0000FD000000}"/>
            </a:ext>
          </a:extLst>
        </xdr:cNvPr>
        <xdr:cNvSpPr txBox="1"/>
      </xdr:nvSpPr>
      <xdr:spPr>
        <a:xfrm>
          <a:off x="718705" y="66086183"/>
          <a:ext cx="1385454" cy="1792432"/>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21B0CC8A-80FD-4414-9BB3-A74D96BCE820}" type="TxLink">
            <a:rPr lang="en-US" sz="1000" b="0" i="0" u="none" strike="noStrike">
              <a:solidFill>
                <a:srgbClr val="000000"/>
              </a:solidFill>
              <a:latin typeface="Arial"/>
              <a:ea typeface="+mn-ea"/>
              <a:cs typeface="Arial"/>
            </a:rPr>
            <a:pPr marL="0" indent="0" algn="l"/>
            <a:t>Habitat connectivity</a:t>
          </a:fld>
          <a:endParaRPr lang="en-AU" sz="1100">
            <a:solidFill>
              <a:schemeClr val="dk1"/>
            </a:solidFill>
            <a:latin typeface="+mn-lt"/>
            <a:ea typeface="+mn-ea"/>
            <a:cs typeface="+mn-cs"/>
          </a:endParaRPr>
        </a:p>
      </xdr:txBody>
    </xdr:sp>
    <xdr:clientData/>
  </xdr:twoCellAnchor>
  <xdr:twoCellAnchor>
    <xdr:from>
      <xdr:col>2</xdr:col>
      <xdr:colOff>0</xdr:colOff>
      <xdr:row>173</xdr:row>
      <xdr:rowOff>0</xdr:rowOff>
    </xdr:from>
    <xdr:to>
      <xdr:col>3</xdr:col>
      <xdr:colOff>0</xdr:colOff>
      <xdr:row>178</xdr:row>
      <xdr:rowOff>0</xdr:rowOff>
    </xdr:to>
    <xdr:sp macro="" textlink="'Scorecard Calcs'!C37">
      <xdr:nvSpPr>
        <xdr:cNvPr id="254" name="TextBox 253">
          <a:extLst>
            <a:ext uri="{FF2B5EF4-FFF2-40B4-BE49-F238E27FC236}">
              <a16:creationId xmlns:a16="http://schemas.microsoft.com/office/drawing/2014/main" id="{00000000-0008-0000-0800-0000FE000000}"/>
            </a:ext>
          </a:extLst>
        </xdr:cNvPr>
        <xdr:cNvSpPr txBox="1"/>
      </xdr:nvSpPr>
      <xdr:spPr>
        <a:xfrm>
          <a:off x="718705" y="67878614"/>
          <a:ext cx="1385454" cy="4182341"/>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25FA2D4A-0571-49D9-BF0F-DD5B7763229E}" type="TxLink">
            <a:rPr lang="en-US" sz="1000" b="0" i="0" u="none" strike="noStrike">
              <a:solidFill>
                <a:srgbClr val="000000"/>
              </a:solidFill>
              <a:latin typeface="Arial"/>
              <a:ea typeface="+mn-ea"/>
              <a:cs typeface="Arial"/>
            </a:rPr>
            <a:pPr marL="0" indent="0" algn="l"/>
            <a:t>Community health and well-being</a:t>
          </a:fld>
          <a:endParaRPr lang="en-AU" sz="1100">
            <a:solidFill>
              <a:schemeClr val="dk1"/>
            </a:solidFill>
            <a:latin typeface="+mn-lt"/>
            <a:ea typeface="+mn-ea"/>
            <a:cs typeface="+mn-cs"/>
          </a:endParaRPr>
        </a:p>
      </xdr:txBody>
    </xdr:sp>
    <xdr:clientData/>
  </xdr:twoCellAnchor>
  <xdr:twoCellAnchor>
    <xdr:from>
      <xdr:col>2</xdr:col>
      <xdr:colOff>0</xdr:colOff>
      <xdr:row>178</xdr:row>
      <xdr:rowOff>1</xdr:rowOff>
    </xdr:from>
    <xdr:to>
      <xdr:col>3</xdr:col>
      <xdr:colOff>0</xdr:colOff>
      <xdr:row>182</xdr:row>
      <xdr:rowOff>0</xdr:rowOff>
    </xdr:to>
    <xdr:sp macro="" textlink="'Scorecard Calcs'!C38">
      <xdr:nvSpPr>
        <xdr:cNvPr id="255" name="TextBox 254">
          <a:extLst>
            <a:ext uri="{FF2B5EF4-FFF2-40B4-BE49-F238E27FC236}">
              <a16:creationId xmlns:a16="http://schemas.microsoft.com/office/drawing/2014/main" id="{00000000-0008-0000-0800-0000FF000000}"/>
            </a:ext>
          </a:extLst>
        </xdr:cNvPr>
        <xdr:cNvSpPr txBox="1"/>
      </xdr:nvSpPr>
      <xdr:spPr>
        <a:xfrm>
          <a:off x="718705" y="72060956"/>
          <a:ext cx="1385454" cy="969818"/>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77EF8CFE-B9A8-4976-8516-8BA736EDC627}" type="TxLink">
            <a:rPr lang="en-US" sz="1000" b="0" i="0" u="none" strike="noStrike">
              <a:solidFill>
                <a:srgbClr val="000000"/>
              </a:solidFill>
              <a:latin typeface="Arial"/>
              <a:ea typeface="+mn-ea"/>
              <a:cs typeface="Arial"/>
            </a:rPr>
            <a:pPr marL="0" indent="0" algn="l"/>
            <a:t>Crime prevention</a:t>
          </a:fld>
          <a:endParaRPr lang="en-AU" sz="1100">
            <a:solidFill>
              <a:schemeClr val="dk1"/>
            </a:solidFill>
            <a:latin typeface="+mn-lt"/>
            <a:ea typeface="+mn-ea"/>
            <a:cs typeface="+mn-cs"/>
          </a:endParaRPr>
        </a:p>
      </xdr:txBody>
    </xdr:sp>
    <xdr:clientData/>
  </xdr:twoCellAnchor>
  <xdr:twoCellAnchor>
    <xdr:from>
      <xdr:col>2</xdr:col>
      <xdr:colOff>0</xdr:colOff>
      <xdr:row>182</xdr:row>
      <xdr:rowOff>0</xdr:rowOff>
    </xdr:from>
    <xdr:to>
      <xdr:col>3</xdr:col>
      <xdr:colOff>0</xdr:colOff>
      <xdr:row>182</xdr:row>
      <xdr:rowOff>1</xdr:rowOff>
    </xdr:to>
    <xdr:sp macro="" textlink="'Scorecard Calcs'!#REF!">
      <xdr:nvSpPr>
        <xdr:cNvPr id="256" name="TextBox 255">
          <a:extLst>
            <a:ext uri="{FF2B5EF4-FFF2-40B4-BE49-F238E27FC236}">
              <a16:creationId xmlns:a16="http://schemas.microsoft.com/office/drawing/2014/main" id="{00000000-0008-0000-0800-000000010000}"/>
            </a:ext>
          </a:extLst>
        </xdr:cNvPr>
        <xdr:cNvSpPr txBox="1"/>
      </xdr:nvSpPr>
      <xdr:spPr>
        <a:xfrm>
          <a:off x="718705" y="73030774"/>
          <a:ext cx="1385454" cy="14460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D35075CF-CCB1-4E37-A55E-16B63A81D831}" type="TxLink">
            <a:rPr lang="en-US" sz="1000" b="0" i="0" u="none" strike="noStrike">
              <a:solidFill>
                <a:srgbClr val="000000"/>
              </a:solidFill>
              <a:latin typeface="Arial"/>
              <a:ea typeface="+mn-ea"/>
              <a:cs typeface="Arial"/>
            </a:rPr>
            <a:pPr marL="0" indent="0" algn="l"/>
            <a:t>Community and user safety</a:t>
          </a:fld>
          <a:endParaRPr lang="en-AU" sz="1100">
            <a:solidFill>
              <a:schemeClr val="dk1"/>
            </a:solidFill>
            <a:latin typeface="+mn-lt"/>
            <a:ea typeface="+mn-ea"/>
            <a:cs typeface="+mn-cs"/>
          </a:endParaRPr>
        </a:p>
      </xdr:txBody>
    </xdr:sp>
    <xdr:clientData/>
  </xdr:twoCellAnchor>
  <xdr:twoCellAnchor>
    <xdr:from>
      <xdr:col>2</xdr:col>
      <xdr:colOff>0</xdr:colOff>
      <xdr:row>182</xdr:row>
      <xdr:rowOff>0</xdr:rowOff>
    </xdr:from>
    <xdr:to>
      <xdr:col>3</xdr:col>
      <xdr:colOff>0</xdr:colOff>
      <xdr:row>190</xdr:row>
      <xdr:rowOff>0</xdr:rowOff>
    </xdr:to>
    <xdr:sp macro="" textlink="'Scorecard Calcs'!C39">
      <xdr:nvSpPr>
        <xdr:cNvPr id="257" name="TextBox 256">
          <a:extLst>
            <a:ext uri="{FF2B5EF4-FFF2-40B4-BE49-F238E27FC236}">
              <a16:creationId xmlns:a16="http://schemas.microsoft.com/office/drawing/2014/main" id="{00000000-0008-0000-0800-000001010000}"/>
            </a:ext>
          </a:extLst>
        </xdr:cNvPr>
        <xdr:cNvSpPr txBox="1"/>
      </xdr:nvSpPr>
      <xdr:spPr>
        <a:xfrm>
          <a:off x="718705" y="74476841"/>
          <a:ext cx="1385454" cy="3221182"/>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C0A22665-6A0A-4AA8-B412-13EE99571F96}" type="TxLink">
            <a:rPr lang="en-US" sz="1000" b="0" i="0" u="none" strike="noStrike">
              <a:solidFill>
                <a:srgbClr val="000000"/>
              </a:solidFill>
              <a:latin typeface="Arial"/>
              <a:ea typeface="+mn-ea"/>
              <a:cs typeface="Arial"/>
            </a:rPr>
            <a:pPr marL="0" indent="0" algn="l"/>
            <a:t>Heritage assessment and management</a:t>
          </a:fld>
          <a:endParaRPr lang="en-AU" sz="1100">
            <a:solidFill>
              <a:schemeClr val="dk1"/>
            </a:solidFill>
            <a:latin typeface="+mn-lt"/>
            <a:ea typeface="+mn-ea"/>
            <a:cs typeface="+mn-cs"/>
          </a:endParaRPr>
        </a:p>
      </xdr:txBody>
    </xdr:sp>
    <xdr:clientData/>
  </xdr:twoCellAnchor>
  <xdr:twoCellAnchor>
    <xdr:from>
      <xdr:col>2</xdr:col>
      <xdr:colOff>0</xdr:colOff>
      <xdr:row>190</xdr:row>
      <xdr:rowOff>0</xdr:rowOff>
    </xdr:from>
    <xdr:to>
      <xdr:col>3</xdr:col>
      <xdr:colOff>0</xdr:colOff>
      <xdr:row>195</xdr:row>
      <xdr:rowOff>225020</xdr:rowOff>
    </xdr:to>
    <xdr:sp macro="" textlink="'Scorecard Calcs'!C40">
      <xdr:nvSpPr>
        <xdr:cNvPr id="258" name="TextBox 257">
          <a:extLst>
            <a:ext uri="{FF2B5EF4-FFF2-40B4-BE49-F238E27FC236}">
              <a16:creationId xmlns:a16="http://schemas.microsoft.com/office/drawing/2014/main" id="{00000000-0008-0000-0800-000002010000}"/>
            </a:ext>
          </a:extLst>
        </xdr:cNvPr>
        <xdr:cNvSpPr txBox="1"/>
      </xdr:nvSpPr>
      <xdr:spPr>
        <a:xfrm>
          <a:off x="1258214" y="78682291"/>
          <a:ext cx="1141172" cy="1592963"/>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188CAE1C-D13B-4B9A-AA96-29E44F7CF9C1}" type="TxLink">
            <a:rPr lang="en-US" sz="1000" b="0" i="0" u="none" strike="noStrike">
              <a:solidFill>
                <a:srgbClr val="000000"/>
              </a:solidFill>
              <a:latin typeface="Arial"/>
              <a:ea typeface="+mn-ea"/>
              <a:cs typeface="Arial"/>
            </a:rPr>
            <a:pPr marL="0" indent="0" algn="l"/>
            <a:t>Monitoring and management of heritage</a:t>
          </a:fld>
          <a:endParaRPr lang="en-AU" sz="1100">
            <a:solidFill>
              <a:schemeClr val="dk1"/>
            </a:solidFill>
            <a:latin typeface="+mn-lt"/>
            <a:ea typeface="+mn-ea"/>
            <a:cs typeface="+mn-cs"/>
          </a:endParaRPr>
        </a:p>
      </xdr:txBody>
    </xdr:sp>
    <xdr:clientData/>
  </xdr:twoCellAnchor>
  <xdr:twoCellAnchor>
    <xdr:from>
      <xdr:col>2</xdr:col>
      <xdr:colOff>0</xdr:colOff>
      <xdr:row>195</xdr:row>
      <xdr:rowOff>0</xdr:rowOff>
    </xdr:from>
    <xdr:to>
      <xdr:col>3</xdr:col>
      <xdr:colOff>0</xdr:colOff>
      <xdr:row>201</xdr:row>
      <xdr:rowOff>7316</xdr:rowOff>
    </xdr:to>
    <xdr:sp macro="" textlink="'Scorecard Calcs'!C41">
      <xdr:nvSpPr>
        <xdr:cNvPr id="259" name="TextBox 258">
          <a:extLst>
            <a:ext uri="{FF2B5EF4-FFF2-40B4-BE49-F238E27FC236}">
              <a16:creationId xmlns:a16="http://schemas.microsoft.com/office/drawing/2014/main" id="{00000000-0008-0000-0800-000003010000}"/>
            </a:ext>
          </a:extLst>
        </xdr:cNvPr>
        <xdr:cNvSpPr txBox="1"/>
      </xdr:nvSpPr>
      <xdr:spPr>
        <a:xfrm>
          <a:off x="1258214" y="80050234"/>
          <a:ext cx="1141172" cy="2340864"/>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EBA01E25-9C65-4740-BE79-A0164748D1BF}" type="TxLink">
            <a:rPr lang="en-US" sz="1000" b="0" i="0" u="none" strike="noStrike">
              <a:solidFill>
                <a:srgbClr val="000000"/>
              </a:solidFill>
              <a:latin typeface="Arial"/>
              <a:ea typeface="+mn-ea"/>
              <a:cs typeface="Arial"/>
            </a:rPr>
            <a:pPr marL="0" indent="0" algn="l"/>
            <a:t>Stakeholder engagement strategy</a:t>
          </a:fld>
          <a:endParaRPr lang="en-AU" sz="1100">
            <a:solidFill>
              <a:schemeClr val="dk1"/>
            </a:solidFill>
            <a:latin typeface="+mn-lt"/>
            <a:ea typeface="+mn-ea"/>
            <a:cs typeface="+mn-cs"/>
          </a:endParaRPr>
        </a:p>
      </xdr:txBody>
    </xdr:sp>
    <xdr:clientData/>
  </xdr:twoCellAnchor>
  <xdr:twoCellAnchor>
    <xdr:from>
      <xdr:col>2</xdr:col>
      <xdr:colOff>0</xdr:colOff>
      <xdr:row>201</xdr:row>
      <xdr:rowOff>0</xdr:rowOff>
    </xdr:from>
    <xdr:to>
      <xdr:col>3</xdr:col>
      <xdr:colOff>0</xdr:colOff>
      <xdr:row>207</xdr:row>
      <xdr:rowOff>0</xdr:rowOff>
    </xdr:to>
    <xdr:sp macro="" textlink="'Scorecard Calcs'!C42">
      <xdr:nvSpPr>
        <xdr:cNvPr id="260" name="TextBox 259">
          <a:extLst>
            <a:ext uri="{FF2B5EF4-FFF2-40B4-BE49-F238E27FC236}">
              <a16:creationId xmlns:a16="http://schemas.microsoft.com/office/drawing/2014/main" id="{00000000-0008-0000-0800-000004010000}"/>
            </a:ext>
          </a:extLst>
        </xdr:cNvPr>
        <xdr:cNvSpPr txBox="1"/>
      </xdr:nvSpPr>
      <xdr:spPr>
        <a:xfrm>
          <a:off x="718705" y="80780659"/>
          <a:ext cx="1385454" cy="1454727"/>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378D7603-07C4-4710-98B6-7E357427F029}" type="TxLink">
            <a:rPr lang="en-US" sz="1000" b="0" i="0" u="none" strike="noStrike">
              <a:solidFill>
                <a:srgbClr val="000000"/>
              </a:solidFill>
              <a:latin typeface="Arial"/>
              <a:ea typeface="+mn-ea"/>
              <a:cs typeface="Arial"/>
            </a:rPr>
            <a:pPr marL="0" indent="0" algn="l"/>
            <a:t>Level of engagement</a:t>
          </a:fld>
          <a:endParaRPr lang="en-AU" sz="1100">
            <a:solidFill>
              <a:schemeClr val="dk1"/>
            </a:solidFill>
            <a:latin typeface="+mn-lt"/>
            <a:ea typeface="+mn-ea"/>
            <a:cs typeface="+mn-cs"/>
          </a:endParaRPr>
        </a:p>
      </xdr:txBody>
    </xdr:sp>
    <xdr:clientData/>
  </xdr:twoCellAnchor>
  <xdr:twoCellAnchor>
    <xdr:from>
      <xdr:col>2</xdr:col>
      <xdr:colOff>0</xdr:colOff>
      <xdr:row>206</xdr:row>
      <xdr:rowOff>168249</xdr:rowOff>
    </xdr:from>
    <xdr:to>
      <xdr:col>3</xdr:col>
      <xdr:colOff>0</xdr:colOff>
      <xdr:row>211</xdr:row>
      <xdr:rowOff>7314</xdr:rowOff>
    </xdr:to>
    <xdr:sp macro="" textlink="'Scorecard Calcs'!C43">
      <xdr:nvSpPr>
        <xdr:cNvPr id="261" name="TextBox 260">
          <a:extLst>
            <a:ext uri="{FF2B5EF4-FFF2-40B4-BE49-F238E27FC236}">
              <a16:creationId xmlns:a16="http://schemas.microsoft.com/office/drawing/2014/main" id="{00000000-0008-0000-0800-000005010000}"/>
            </a:ext>
          </a:extLst>
        </xdr:cNvPr>
        <xdr:cNvSpPr txBox="1"/>
      </xdr:nvSpPr>
      <xdr:spPr>
        <a:xfrm>
          <a:off x="636422" y="84475929"/>
          <a:ext cx="1141172" cy="3116275"/>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953B0C08-9EA1-4167-9FB4-D38E785E4D4F}" type="TxLink">
            <a:rPr lang="en-US" sz="1000" b="0" i="0" u="none" strike="noStrike">
              <a:solidFill>
                <a:srgbClr val="000000"/>
              </a:solidFill>
              <a:latin typeface="Arial"/>
              <a:ea typeface="+mn-ea"/>
              <a:cs typeface="Arial"/>
            </a:rPr>
            <a:pPr marL="0" indent="0" algn="l"/>
            <a:t>Effective communication</a:t>
          </a:fld>
          <a:endParaRPr lang="en-AU" sz="1100">
            <a:solidFill>
              <a:schemeClr val="dk1"/>
            </a:solidFill>
            <a:latin typeface="+mn-lt"/>
            <a:ea typeface="+mn-ea"/>
            <a:cs typeface="+mn-cs"/>
          </a:endParaRPr>
        </a:p>
      </xdr:txBody>
    </xdr:sp>
    <xdr:clientData/>
  </xdr:twoCellAnchor>
  <xdr:twoCellAnchor>
    <xdr:from>
      <xdr:col>2</xdr:col>
      <xdr:colOff>0</xdr:colOff>
      <xdr:row>210</xdr:row>
      <xdr:rowOff>490118</xdr:rowOff>
    </xdr:from>
    <xdr:to>
      <xdr:col>3</xdr:col>
      <xdr:colOff>0</xdr:colOff>
      <xdr:row>214</xdr:row>
      <xdr:rowOff>490118</xdr:rowOff>
    </xdr:to>
    <xdr:sp macro="" textlink="'Scorecard Calcs'!C44">
      <xdr:nvSpPr>
        <xdr:cNvPr id="262" name="TextBox 261">
          <a:extLst>
            <a:ext uri="{FF2B5EF4-FFF2-40B4-BE49-F238E27FC236}">
              <a16:creationId xmlns:a16="http://schemas.microsoft.com/office/drawing/2014/main" id="{00000000-0008-0000-0800-000006010000}"/>
            </a:ext>
          </a:extLst>
        </xdr:cNvPr>
        <xdr:cNvSpPr txBox="1"/>
      </xdr:nvSpPr>
      <xdr:spPr>
        <a:xfrm>
          <a:off x="636422" y="87402009"/>
          <a:ext cx="1141172" cy="1799539"/>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3D416143-91A7-43B5-8FE2-B313F5CA7A8A}" type="TxLink">
            <a:rPr lang="en-US" sz="1000" b="0" i="0" u="none" strike="noStrike">
              <a:solidFill>
                <a:srgbClr val="000000"/>
              </a:solidFill>
              <a:latin typeface="Arial"/>
              <a:ea typeface="+mn-ea"/>
              <a:cs typeface="Arial"/>
            </a:rPr>
            <a:pPr marL="0" indent="0" algn="l"/>
            <a:t>Addressing community concerns</a:t>
          </a:fld>
          <a:endParaRPr lang="en-AU" sz="1100">
            <a:solidFill>
              <a:schemeClr val="dk1"/>
            </a:solidFill>
            <a:latin typeface="+mn-lt"/>
            <a:ea typeface="+mn-ea"/>
            <a:cs typeface="+mn-cs"/>
          </a:endParaRPr>
        </a:p>
      </xdr:txBody>
    </xdr:sp>
    <xdr:clientData/>
  </xdr:twoCellAnchor>
  <xdr:twoCellAnchor>
    <xdr:from>
      <xdr:col>2</xdr:col>
      <xdr:colOff>0</xdr:colOff>
      <xdr:row>215</xdr:row>
      <xdr:rowOff>0</xdr:rowOff>
    </xdr:from>
    <xdr:to>
      <xdr:col>3</xdr:col>
      <xdr:colOff>0</xdr:colOff>
      <xdr:row>215</xdr:row>
      <xdr:rowOff>1</xdr:rowOff>
    </xdr:to>
    <xdr:sp macro="" textlink="'Scorecard Calcs'!#REF!">
      <xdr:nvSpPr>
        <xdr:cNvPr id="264" name="TextBox 263">
          <a:extLst>
            <a:ext uri="{FF2B5EF4-FFF2-40B4-BE49-F238E27FC236}">
              <a16:creationId xmlns:a16="http://schemas.microsoft.com/office/drawing/2014/main" id="{00000000-0008-0000-0800-000008010000}"/>
            </a:ext>
          </a:extLst>
        </xdr:cNvPr>
        <xdr:cNvSpPr txBox="1"/>
      </xdr:nvSpPr>
      <xdr:spPr>
        <a:xfrm>
          <a:off x="718705" y="86590910"/>
          <a:ext cx="1385454" cy="17924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87DF4CD0-31AF-4803-ACC7-DEEB240A7E8C}" type="TxLink">
            <a:rPr lang="en-US" sz="1000" b="0" i="0" u="none" strike="noStrike">
              <a:solidFill>
                <a:srgbClr val="000000"/>
              </a:solidFill>
              <a:latin typeface="Arial"/>
              <a:ea typeface="+mn-ea"/>
              <a:cs typeface="Arial"/>
            </a:rPr>
            <a:pPr marL="0" indent="0" algn="l"/>
            <a:t>Urban design</a:t>
          </a:fld>
          <a:endParaRPr lang="en-AU" sz="1100">
            <a:solidFill>
              <a:schemeClr val="dk1"/>
            </a:solidFill>
            <a:latin typeface="+mn-lt"/>
            <a:ea typeface="+mn-ea"/>
            <a:cs typeface="+mn-cs"/>
          </a:endParaRPr>
        </a:p>
      </xdr:txBody>
    </xdr:sp>
    <xdr:clientData/>
  </xdr:twoCellAnchor>
  <xdr:twoCellAnchor>
    <xdr:from>
      <xdr:col>2</xdr:col>
      <xdr:colOff>0</xdr:colOff>
      <xdr:row>215</xdr:row>
      <xdr:rowOff>1</xdr:rowOff>
    </xdr:from>
    <xdr:to>
      <xdr:col>3</xdr:col>
      <xdr:colOff>0</xdr:colOff>
      <xdr:row>220</xdr:row>
      <xdr:rowOff>1</xdr:rowOff>
    </xdr:to>
    <xdr:sp macro="" textlink="'Scorecard Calcs'!#REF!">
      <xdr:nvSpPr>
        <xdr:cNvPr id="265" name="TextBox 264">
          <a:extLst>
            <a:ext uri="{FF2B5EF4-FFF2-40B4-BE49-F238E27FC236}">
              <a16:creationId xmlns:a16="http://schemas.microsoft.com/office/drawing/2014/main" id="{00000000-0008-0000-0800-000009010000}"/>
            </a:ext>
          </a:extLst>
        </xdr:cNvPr>
        <xdr:cNvSpPr txBox="1"/>
      </xdr:nvSpPr>
      <xdr:spPr>
        <a:xfrm>
          <a:off x="718705" y="88383342"/>
          <a:ext cx="1385454" cy="2112818"/>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F808805B-C2C0-4A2A-BC07-D35ECAEA4D0D}" type="TxLink">
            <a:rPr lang="en-US" sz="1000" b="0" i="0" u="none" strike="noStrike">
              <a:solidFill>
                <a:srgbClr val="000000"/>
              </a:solidFill>
              <a:latin typeface="Arial"/>
              <a:ea typeface="+mn-ea"/>
              <a:cs typeface="Arial"/>
            </a:rPr>
            <a:pPr marL="0" indent="0" algn="l"/>
            <a:t>Urban design</a:t>
          </a:fld>
          <a:endParaRPr lang="en-AU" sz="1100">
            <a:solidFill>
              <a:schemeClr val="dk1"/>
            </a:solidFill>
            <a:latin typeface="+mn-lt"/>
            <a:ea typeface="+mn-ea"/>
            <a:cs typeface="+mn-cs"/>
          </a:endParaRPr>
        </a:p>
      </xdr:txBody>
    </xdr:sp>
    <xdr:clientData/>
  </xdr:twoCellAnchor>
  <xdr:twoCellAnchor>
    <xdr:from>
      <xdr:col>2</xdr:col>
      <xdr:colOff>0</xdr:colOff>
      <xdr:row>220</xdr:row>
      <xdr:rowOff>0</xdr:rowOff>
    </xdr:from>
    <xdr:to>
      <xdr:col>3</xdr:col>
      <xdr:colOff>0</xdr:colOff>
      <xdr:row>223</xdr:row>
      <xdr:rowOff>0</xdr:rowOff>
    </xdr:to>
    <xdr:sp macro="" textlink="'Scorecard Calcs'!C46">
      <xdr:nvSpPr>
        <xdr:cNvPr id="266" name="TextBox 265">
          <a:extLst>
            <a:ext uri="{FF2B5EF4-FFF2-40B4-BE49-F238E27FC236}">
              <a16:creationId xmlns:a16="http://schemas.microsoft.com/office/drawing/2014/main" id="{00000000-0008-0000-0800-00000A010000}"/>
            </a:ext>
          </a:extLst>
        </xdr:cNvPr>
        <xdr:cNvSpPr txBox="1"/>
      </xdr:nvSpPr>
      <xdr:spPr>
        <a:xfrm>
          <a:off x="718705" y="90496159"/>
          <a:ext cx="1385454" cy="3065318"/>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032B5DC7-308A-40D3-AC86-B143F74DD747}" type="TxLink">
            <a:rPr lang="en-US" sz="1000" b="0" i="0" u="none" strike="noStrike">
              <a:solidFill>
                <a:srgbClr val="000000"/>
              </a:solidFill>
              <a:latin typeface="Arial"/>
              <a:ea typeface="+mn-ea"/>
              <a:cs typeface="Arial"/>
            </a:rPr>
            <a:pPr marL="0" indent="0" algn="l"/>
            <a:t>Implementation</a:t>
          </a:fld>
          <a:endParaRPr lang="en-AU" sz="1100">
            <a:solidFill>
              <a:schemeClr val="dk1"/>
            </a:solidFill>
            <a:latin typeface="+mn-lt"/>
            <a:ea typeface="+mn-ea"/>
            <a:cs typeface="+mn-cs"/>
          </a:endParaRPr>
        </a:p>
      </xdr:txBody>
    </xdr:sp>
    <xdr:clientData/>
  </xdr:twoCellAnchor>
  <xdr:twoCellAnchor>
    <xdr:from>
      <xdr:col>2</xdr:col>
      <xdr:colOff>0</xdr:colOff>
      <xdr:row>223</xdr:row>
      <xdr:rowOff>0</xdr:rowOff>
    </xdr:from>
    <xdr:to>
      <xdr:col>3</xdr:col>
      <xdr:colOff>0</xdr:colOff>
      <xdr:row>224</xdr:row>
      <xdr:rowOff>0</xdr:rowOff>
    </xdr:to>
    <xdr:sp macro="" textlink="'Scorecard Calcs'!C47">
      <xdr:nvSpPr>
        <xdr:cNvPr id="267" name="TextBox 266">
          <a:extLst>
            <a:ext uri="{FF2B5EF4-FFF2-40B4-BE49-F238E27FC236}">
              <a16:creationId xmlns:a16="http://schemas.microsoft.com/office/drawing/2014/main" id="{00000000-0008-0000-0800-00000B010000}"/>
            </a:ext>
          </a:extLst>
        </xdr:cNvPr>
        <xdr:cNvSpPr txBox="1"/>
      </xdr:nvSpPr>
      <xdr:spPr>
        <a:xfrm>
          <a:off x="718705" y="93561477"/>
          <a:ext cx="1385454" cy="3091296"/>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C9D9FD73-0A7D-4835-8362-8FC5B5ED6FBA}" type="TxLink">
            <a:rPr lang="en-US" sz="1000" b="0" i="0" u="none" strike="noStrike">
              <a:solidFill>
                <a:srgbClr val="000000"/>
              </a:solidFill>
              <a:latin typeface="Arial"/>
              <a:ea typeface="+mn-ea"/>
              <a:cs typeface="Arial"/>
            </a:rPr>
            <a:pPr marL="0" indent="0" algn="l"/>
            <a:t>Innovation</a:t>
          </a:fld>
          <a:endParaRPr lang="en-AU" sz="1100">
            <a:solidFill>
              <a:schemeClr val="dk1"/>
            </a:solidFill>
            <a:latin typeface="+mn-lt"/>
            <a:ea typeface="+mn-ea"/>
            <a:cs typeface="+mn-cs"/>
          </a:endParaRPr>
        </a:p>
      </xdr:txBody>
    </xdr:sp>
    <xdr:clientData/>
  </xdr:twoCellAnchor>
  <xdr:twoCellAnchor>
    <xdr:from>
      <xdr:col>1</xdr:col>
      <xdr:colOff>0</xdr:colOff>
      <xdr:row>16</xdr:row>
      <xdr:rowOff>0</xdr:rowOff>
    </xdr:from>
    <xdr:to>
      <xdr:col>67</xdr:col>
      <xdr:colOff>0</xdr:colOff>
      <xdr:row>16</xdr:row>
      <xdr:rowOff>0</xdr:rowOff>
    </xdr:to>
    <xdr:cxnSp macro="">
      <xdr:nvCxnSpPr>
        <xdr:cNvPr id="26" name="Straight Connector 25">
          <a:extLst>
            <a:ext uri="{FF2B5EF4-FFF2-40B4-BE49-F238E27FC236}">
              <a16:creationId xmlns:a16="http://schemas.microsoft.com/office/drawing/2014/main" id="{00000000-0008-0000-0800-00001A000000}"/>
            </a:ext>
          </a:extLst>
        </xdr:cNvPr>
        <xdr:cNvCxnSpPr/>
      </xdr:nvCxnSpPr>
      <xdr:spPr>
        <a:xfrm>
          <a:off x="0" y="8658225"/>
          <a:ext cx="36633150"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22</xdr:row>
      <xdr:rowOff>0</xdr:rowOff>
    </xdr:from>
    <xdr:to>
      <xdr:col>67</xdr:col>
      <xdr:colOff>0</xdr:colOff>
      <xdr:row>22</xdr:row>
      <xdr:rowOff>0</xdr:rowOff>
    </xdr:to>
    <xdr:cxnSp macro="">
      <xdr:nvCxnSpPr>
        <xdr:cNvPr id="37" name="Straight Connector 36">
          <a:extLst>
            <a:ext uri="{FF2B5EF4-FFF2-40B4-BE49-F238E27FC236}">
              <a16:creationId xmlns:a16="http://schemas.microsoft.com/office/drawing/2014/main" id="{00000000-0008-0000-0800-000025000000}"/>
            </a:ext>
          </a:extLst>
        </xdr:cNvPr>
        <xdr:cNvCxnSpPr/>
      </xdr:nvCxnSpPr>
      <xdr:spPr>
        <a:xfrm>
          <a:off x="0" y="8685068"/>
          <a:ext cx="53911500"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30</xdr:row>
      <xdr:rowOff>0</xdr:rowOff>
    </xdr:from>
    <xdr:to>
      <xdr:col>67</xdr:col>
      <xdr:colOff>0</xdr:colOff>
      <xdr:row>30</xdr:row>
      <xdr:rowOff>1</xdr:rowOff>
    </xdr:to>
    <xdr:cxnSp macro="">
      <xdr:nvCxnSpPr>
        <xdr:cNvPr id="45" name="Straight Connector 44">
          <a:extLst>
            <a:ext uri="{FF2B5EF4-FFF2-40B4-BE49-F238E27FC236}">
              <a16:creationId xmlns:a16="http://schemas.microsoft.com/office/drawing/2014/main" id="{00000000-0008-0000-0800-00002D000000}"/>
            </a:ext>
          </a:extLst>
        </xdr:cNvPr>
        <xdr:cNvCxnSpPr/>
      </xdr:nvCxnSpPr>
      <xdr:spPr>
        <a:xfrm flipV="1">
          <a:off x="0" y="10979727"/>
          <a:ext cx="50040886" cy="1"/>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37</xdr:row>
      <xdr:rowOff>0</xdr:rowOff>
    </xdr:from>
    <xdr:to>
      <xdr:col>67</xdr:col>
      <xdr:colOff>0</xdr:colOff>
      <xdr:row>37</xdr:row>
      <xdr:rowOff>0</xdr:rowOff>
    </xdr:to>
    <xdr:cxnSp macro="">
      <xdr:nvCxnSpPr>
        <xdr:cNvPr id="268" name="Straight Connector 267">
          <a:extLst>
            <a:ext uri="{FF2B5EF4-FFF2-40B4-BE49-F238E27FC236}">
              <a16:creationId xmlns:a16="http://schemas.microsoft.com/office/drawing/2014/main" id="{00000000-0008-0000-0800-00000C010000}"/>
            </a:ext>
          </a:extLst>
        </xdr:cNvPr>
        <xdr:cNvCxnSpPr/>
      </xdr:nvCxnSpPr>
      <xdr:spPr>
        <a:xfrm>
          <a:off x="0" y="12928023"/>
          <a:ext cx="53911500"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46</xdr:row>
      <xdr:rowOff>0</xdr:rowOff>
    </xdr:from>
    <xdr:to>
      <xdr:col>67</xdr:col>
      <xdr:colOff>0</xdr:colOff>
      <xdr:row>46</xdr:row>
      <xdr:rowOff>0</xdr:rowOff>
    </xdr:to>
    <xdr:cxnSp macro="">
      <xdr:nvCxnSpPr>
        <xdr:cNvPr id="269" name="Straight Connector 268">
          <a:extLst>
            <a:ext uri="{FF2B5EF4-FFF2-40B4-BE49-F238E27FC236}">
              <a16:creationId xmlns:a16="http://schemas.microsoft.com/office/drawing/2014/main" id="{00000000-0008-0000-0800-00000D010000}"/>
            </a:ext>
          </a:extLst>
        </xdr:cNvPr>
        <xdr:cNvCxnSpPr/>
      </xdr:nvCxnSpPr>
      <xdr:spPr>
        <a:xfrm>
          <a:off x="0" y="16331045"/>
          <a:ext cx="50040886"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51</xdr:row>
      <xdr:rowOff>0</xdr:rowOff>
    </xdr:from>
    <xdr:to>
      <xdr:col>67</xdr:col>
      <xdr:colOff>0</xdr:colOff>
      <xdr:row>51</xdr:row>
      <xdr:rowOff>0</xdr:rowOff>
    </xdr:to>
    <xdr:cxnSp macro="">
      <xdr:nvCxnSpPr>
        <xdr:cNvPr id="270" name="Straight Connector 269">
          <a:extLst>
            <a:ext uri="{FF2B5EF4-FFF2-40B4-BE49-F238E27FC236}">
              <a16:creationId xmlns:a16="http://schemas.microsoft.com/office/drawing/2014/main" id="{00000000-0008-0000-0800-00000E010000}"/>
            </a:ext>
          </a:extLst>
        </xdr:cNvPr>
        <xdr:cNvCxnSpPr/>
      </xdr:nvCxnSpPr>
      <xdr:spPr>
        <a:xfrm>
          <a:off x="0" y="17439409"/>
          <a:ext cx="50040886"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55</xdr:row>
      <xdr:rowOff>0</xdr:rowOff>
    </xdr:from>
    <xdr:to>
      <xdr:col>67</xdr:col>
      <xdr:colOff>0</xdr:colOff>
      <xdr:row>55</xdr:row>
      <xdr:rowOff>0</xdr:rowOff>
    </xdr:to>
    <xdr:cxnSp macro="">
      <xdr:nvCxnSpPr>
        <xdr:cNvPr id="271" name="Straight Connector 270">
          <a:extLst>
            <a:ext uri="{FF2B5EF4-FFF2-40B4-BE49-F238E27FC236}">
              <a16:creationId xmlns:a16="http://schemas.microsoft.com/office/drawing/2014/main" id="{00000000-0008-0000-0800-00000F010000}"/>
            </a:ext>
          </a:extLst>
        </xdr:cNvPr>
        <xdr:cNvCxnSpPr/>
      </xdr:nvCxnSpPr>
      <xdr:spPr>
        <a:xfrm>
          <a:off x="0" y="19050000"/>
          <a:ext cx="50040886"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60</xdr:row>
      <xdr:rowOff>0</xdr:rowOff>
    </xdr:from>
    <xdr:to>
      <xdr:col>67</xdr:col>
      <xdr:colOff>0</xdr:colOff>
      <xdr:row>60</xdr:row>
      <xdr:rowOff>0</xdr:rowOff>
    </xdr:to>
    <xdr:cxnSp macro="">
      <xdr:nvCxnSpPr>
        <xdr:cNvPr id="272" name="Straight Connector 271">
          <a:extLst>
            <a:ext uri="{FF2B5EF4-FFF2-40B4-BE49-F238E27FC236}">
              <a16:creationId xmlns:a16="http://schemas.microsoft.com/office/drawing/2014/main" id="{00000000-0008-0000-0800-000010010000}"/>
            </a:ext>
          </a:extLst>
        </xdr:cNvPr>
        <xdr:cNvCxnSpPr/>
      </xdr:nvCxnSpPr>
      <xdr:spPr>
        <a:xfrm>
          <a:off x="0" y="20669250"/>
          <a:ext cx="50040886"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68</xdr:row>
      <xdr:rowOff>8659</xdr:rowOff>
    </xdr:from>
    <xdr:to>
      <xdr:col>67</xdr:col>
      <xdr:colOff>0</xdr:colOff>
      <xdr:row>68</xdr:row>
      <xdr:rowOff>8659</xdr:rowOff>
    </xdr:to>
    <xdr:cxnSp macro="">
      <xdr:nvCxnSpPr>
        <xdr:cNvPr id="273" name="Straight Connector 272">
          <a:extLst>
            <a:ext uri="{FF2B5EF4-FFF2-40B4-BE49-F238E27FC236}">
              <a16:creationId xmlns:a16="http://schemas.microsoft.com/office/drawing/2014/main" id="{00000000-0008-0000-0800-000011010000}"/>
            </a:ext>
          </a:extLst>
        </xdr:cNvPr>
        <xdr:cNvCxnSpPr/>
      </xdr:nvCxnSpPr>
      <xdr:spPr>
        <a:xfrm>
          <a:off x="0" y="22279841"/>
          <a:ext cx="50040886"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88</xdr:row>
      <xdr:rowOff>0</xdr:rowOff>
    </xdr:from>
    <xdr:to>
      <xdr:col>67</xdr:col>
      <xdr:colOff>0</xdr:colOff>
      <xdr:row>88</xdr:row>
      <xdr:rowOff>0</xdr:rowOff>
    </xdr:to>
    <xdr:cxnSp macro="">
      <xdr:nvCxnSpPr>
        <xdr:cNvPr id="275" name="Straight Connector 274">
          <a:extLst>
            <a:ext uri="{FF2B5EF4-FFF2-40B4-BE49-F238E27FC236}">
              <a16:creationId xmlns:a16="http://schemas.microsoft.com/office/drawing/2014/main" id="{00000000-0008-0000-0800-000013010000}"/>
            </a:ext>
          </a:extLst>
        </xdr:cNvPr>
        <xdr:cNvCxnSpPr/>
      </xdr:nvCxnSpPr>
      <xdr:spPr>
        <a:xfrm>
          <a:off x="0" y="38052375"/>
          <a:ext cx="44424600"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88</xdr:row>
      <xdr:rowOff>0</xdr:rowOff>
    </xdr:from>
    <xdr:to>
      <xdr:col>67</xdr:col>
      <xdr:colOff>0</xdr:colOff>
      <xdr:row>88</xdr:row>
      <xdr:rowOff>0</xdr:rowOff>
    </xdr:to>
    <xdr:cxnSp macro="">
      <xdr:nvCxnSpPr>
        <xdr:cNvPr id="276" name="Straight Connector 275">
          <a:extLst>
            <a:ext uri="{FF2B5EF4-FFF2-40B4-BE49-F238E27FC236}">
              <a16:creationId xmlns:a16="http://schemas.microsoft.com/office/drawing/2014/main" id="{00000000-0008-0000-0800-000014010000}"/>
            </a:ext>
          </a:extLst>
        </xdr:cNvPr>
        <xdr:cNvCxnSpPr/>
      </xdr:nvCxnSpPr>
      <xdr:spPr>
        <a:xfrm>
          <a:off x="0" y="29856545"/>
          <a:ext cx="50040886"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91</xdr:row>
      <xdr:rowOff>0</xdr:rowOff>
    </xdr:from>
    <xdr:to>
      <xdr:col>67</xdr:col>
      <xdr:colOff>0</xdr:colOff>
      <xdr:row>91</xdr:row>
      <xdr:rowOff>0</xdr:rowOff>
    </xdr:to>
    <xdr:cxnSp macro="">
      <xdr:nvCxnSpPr>
        <xdr:cNvPr id="277" name="Straight Connector 276">
          <a:extLst>
            <a:ext uri="{FF2B5EF4-FFF2-40B4-BE49-F238E27FC236}">
              <a16:creationId xmlns:a16="http://schemas.microsoft.com/office/drawing/2014/main" id="{00000000-0008-0000-0800-000015010000}"/>
            </a:ext>
          </a:extLst>
        </xdr:cNvPr>
        <xdr:cNvCxnSpPr/>
      </xdr:nvCxnSpPr>
      <xdr:spPr>
        <a:xfrm>
          <a:off x="0" y="30350114"/>
          <a:ext cx="50040886"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94</xdr:row>
      <xdr:rowOff>0</xdr:rowOff>
    </xdr:from>
    <xdr:to>
      <xdr:col>67</xdr:col>
      <xdr:colOff>0</xdr:colOff>
      <xdr:row>94</xdr:row>
      <xdr:rowOff>0</xdr:rowOff>
    </xdr:to>
    <xdr:cxnSp macro="">
      <xdr:nvCxnSpPr>
        <xdr:cNvPr id="278" name="Straight Connector 277">
          <a:extLst>
            <a:ext uri="{FF2B5EF4-FFF2-40B4-BE49-F238E27FC236}">
              <a16:creationId xmlns:a16="http://schemas.microsoft.com/office/drawing/2014/main" id="{00000000-0008-0000-0800-000016010000}"/>
            </a:ext>
          </a:extLst>
        </xdr:cNvPr>
        <xdr:cNvCxnSpPr/>
      </xdr:nvCxnSpPr>
      <xdr:spPr>
        <a:xfrm>
          <a:off x="0" y="31648977"/>
          <a:ext cx="50040886"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94</xdr:row>
      <xdr:rowOff>0</xdr:rowOff>
    </xdr:from>
    <xdr:to>
      <xdr:col>67</xdr:col>
      <xdr:colOff>0</xdr:colOff>
      <xdr:row>94</xdr:row>
      <xdr:rowOff>0</xdr:rowOff>
    </xdr:to>
    <xdr:cxnSp macro="">
      <xdr:nvCxnSpPr>
        <xdr:cNvPr id="279" name="Straight Connector 278">
          <a:extLst>
            <a:ext uri="{FF2B5EF4-FFF2-40B4-BE49-F238E27FC236}">
              <a16:creationId xmlns:a16="http://schemas.microsoft.com/office/drawing/2014/main" id="{00000000-0008-0000-0800-000017010000}"/>
            </a:ext>
          </a:extLst>
        </xdr:cNvPr>
        <xdr:cNvCxnSpPr/>
      </xdr:nvCxnSpPr>
      <xdr:spPr>
        <a:xfrm>
          <a:off x="0" y="33432750"/>
          <a:ext cx="50040886"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95</xdr:row>
      <xdr:rowOff>8659</xdr:rowOff>
    </xdr:from>
    <xdr:to>
      <xdr:col>67</xdr:col>
      <xdr:colOff>0</xdr:colOff>
      <xdr:row>95</xdr:row>
      <xdr:rowOff>8659</xdr:rowOff>
    </xdr:to>
    <xdr:cxnSp macro="">
      <xdr:nvCxnSpPr>
        <xdr:cNvPr id="280" name="Straight Connector 279">
          <a:extLst>
            <a:ext uri="{FF2B5EF4-FFF2-40B4-BE49-F238E27FC236}">
              <a16:creationId xmlns:a16="http://schemas.microsoft.com/office/drawing/2014/main" id="{00000000-0008-0000-0800-000018010000}"/>
            </a:ext>
          </a:extLst>
        </xdr:cNvPr>
        <xdr:cNvCxnSpPr/>
      </xdr:nvCxnSpPr>
      <xdr:spPr>
        <a:xfrm>
          <a:off x="0" y="35060659"/>
          <a:ext cx="50040886"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98</xdr:row>
      <xdr:rowOff>0</xdr:rowOff>
    </xdr:from>
    <xdr:to>
      <xdr:col>67</xdr:col>
      <xdr:colOff>0</xdr:colOff>
      <xdr:row>98</xdr:row>
      <xdr:rowOff>0</xdr:rowOff>
    </xdr:to>
    <xdr:cxnSp macro="">
      <xdr:nvCxnSpPr>
        <xdr:cNvPr id="281" name="Straight Connector 280">
          <a:extLst>
            <a:ext uri="{FF2B5EF4-FFF2-40B4-BE49-F238E27FC236}">
              <a16:creationId xmlns:a16="http://schemas.microsoft.com/office/drawing/2014/main" id="{00000000-0008-0000-0800-000019010000}"/>
            </a:ext>
          </a:extLst>
        </xdr:cNvPr>
        <xdr:cNvCxnSpPr/>
      </xdr:nvCxnSpPr>
      <xdr:spPr>
        <a:xfrm>
          <a:off x="0" y="36671250"/>
          <a:ext cx="50040886"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101</xdr:row>
      <xdr:rowOff>0</xdr:rowOff>
    </xdr:from>
    <xdr:to>
      <xdr:col>67</xdr:col>
      <xdr:colOff>0</xdr:colOff>
      <xdr:row>101</xdr:row>
      <xdr:rowOff>0</xdr:rowOff>
    </xdr:to>
    <xdr:cxnSp macro="">
      <xdr:nvCxnSpPr>
        <xdr:cNvPr id="282" name="Straight Connector 281">
          <a:extLst>
            <a:ext uri="{FF2B5EF4-FFF2-40B4-BE49-F238E27FC236}">
              <a16:creationId xmlns:a16="http://schemas.microsoft.com/office/drawing/2014/main" id="{00000000-0008-0000-0800-00001A010000}"/>
            </a:ext>
          </a:extLst>
        </xdr:cNvPr>
        <xdr:cNvCxnSpPr/>
      </xdr:nvCxnSpPr>
      <xdr:spPr>
        <a:xfrm>
          <a:off x="0" y="39580705"/>
          <a:ext cx="50040886"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109</xdr:row>
      <xdr:rowOff>0</xdr:rowOff>
    </xdr:from>
    <xdr:to>
      <xdr:col>67</xdr:col>
      <xdr:colOff>0</xdr:colOff>
      <xdr:row>109</xdr:row>
      <xdr:rowOff>0</xdr:rowOff>
    </xdr:to>
    <xdr:cxnSp macro="">
      <xdr:nvCxnSpPr>
        <xdr:cNvPr id="283" name="Straight Connector 282">
          <a:extLst>
            <a:ext uri="{FF2B5EF4-FFF2-40B4-BE49-F238E27FC236}">
              <a16:creationId xmlns:a16="http://schemas.microsoft.com/office/drawing/2014/main" id="{00000000-0008-0000-0800-00001B010000}"/>
            </a:ext>
          </a:extLst>
        </xdr:cNvPr>
        <xdr:cNvCxnSpPr/>
      </xdr:nvCxnSpPr>
      <xdr:spPr>
        <a:xfrm>
          <a:off x="0" y="43122273"/>
          <a:ext cx="50040886"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117</xdr:row>
      <xdr:rowOff>0</xdr:rowOff>
    </xdr:from>
    <xdr:to>
      <xdr:col>67</xdr:col>
      <xdr:colOff>0</xdr:colOff>
      <xdr:row>117</xdr:row>
      <xdr:rowOff>0</xdr:rowOff>
    </xdr:to>
    <xdr:cxnSp macro="">
      <xdr:nvCxnSpPr>
        <xdr:cNvPr id="284" name="Straight Connector 283">
          <a:extLst>
            <a:ext uri="{FF2B5EF4-FFF2-40B4-BE49-F238E27FC236}">
              <a16:creationId xmlns:a16="http://schemas.microsoft.com/office/drawing/2014/main" id="{00000000-0008-0000-0800-00001C010000}"/>
            </a:ext>
          </a:extLst>
        </xdr:cNvPr>
        <xdr:cNvCxnSpPr/>
      </xdr:nvCxnSpPr>
      <xdr:spPr>
        <a:xfrm>
          <a:off x="0" y="45217773"/>
          <a:ext cx="50040886"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125</xdr:row>
      <xdr:rowOff>0</xdr:rowOff>
    </xdr:from>
    <xdr:to>
      <xdr:col>67</xdr:col>
      <xdr:colOff>0</xdr:colOff>
      <xdr:row>125</xdr:row>
      <xdr:rowOff>0</xdr:rowOff>
    </xdr:to>
    <xdr:cxnSp macro="">
      <xdr:nvCxnSpPr>
        <xdr:cNvPr id="285" name="Straight Connector 284">
          <a:extLst>
            <a:ext uri="{FF2B5EF4-FFF2-40B4-BE49-F238E27FC236}">
              <a16:creationId xmlns:a16="http://schemas.microsoft.com/office/drawing/2014/main" id="{00000000-0008-0000-0800-00001D010000}"/>
            </a:ext>
          </a:extLst>
        </xdr:cNvPr>
        <xdr:cNvCxnSpPr/>
      </xdr:nvCxnSpPr>
      <xdr:spPr>
        <a:xfrm>
          <a:off x="0" y="47954045"/>
          <a:ext cx="50040886"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131</xdr:row>
      <xdr:rowOff>0</xdr:rowOff>
    </xdr:from>
    <xdr:to>
      <xdr:col>67</xdr:col>
      <xdr:colOff>0</xdr:colOff>
      <xdr:row>131</xdr:row>
      <xdr:rowOff>0</xdr:rowOff>
    </xdr:to>
    <xdr:cxnSp macro="">
      <xdr:nvCxnSpPr>
        <xdr:cNvPr id="286" name="Straight Connector 285">
          <a:extLst>
            <a:ext uri="{FF2B5EF4-FFF2-40B4-BE49-F238E27FC236}">
              <a16:creationId xmlns:a16="http://schemas.microsoft.com/office/drawing/2014/main" id="{00000000-0008-0000-0800-00001E010000}"/>
            </a:ext>
          </a:extLst>
        </xdr:cNvPr>
        <xdr:cNvCxnSpPr/>
      </xdr:nvCxnSpPr>
      <xdr:spPr>
        <a:xfrm>
          <a:off x="0" y="49564636"/>
          <a:ext cx="50040886"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134</xdr:row>
      <xdr:rowOff>762</xdr:rowOff>
    </xdr:from>
    <xdr:to>
      <xdr:col>67</xdr:col>
      <xdr:colOff>0</xdr:colOff>
      <xdr:row>134</xdr:row>
      <xdr:rowOff>762</xdr:rowOff>
    </xdr:to>
    <xdr:cxnSp macro="">
      <xdr:nvCxnSpPr>
        <xdr:cNvPr id="287" name="Straight Connector 286">
          <a:extLst>
            <a:ext uri="{FF2B5EF4-FFF2-40B4-BE49-F238E27FC236}">
              <a16:creationId xmlns:a16="http://schemas.microsoft.com/office/drawing/2014/main" id="{00000000-0008-0000-0800-00001F010000}"/>
            </a:ext>
          </a:extLst>
        </xdr:cNvPr>
        <xdr:cNvCxnSpPr/>
      </xdr:nvCxnSpPr>
      <xdr:spPr>
        <a:xfrm>
          <a:off x="0" y="66196007"/>
          <a:ext cx="44220384"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135</xdr:row>
      <xdr:rowOff>0</xdr:rowOff>
    </xdr:from>
    <xdr:to>
      <xdr:col>67</xdr:col>
      <xdr:colOff>0</xdr:colOff>
      <xdr:row>135</xdr:row>
      <xdr:rowOff>0</xdr:rowOff>
    </xdr:to>
    <xdr:cxnSp macro="">
      <xdr:nvCxnSpPr>
        <xdr:cNvPr id="288" name="Straight Connector 287">
          <a:extLst>
            <a:ext uri="{FF2B5EF4-FFF2-40B4-BE49-F238E27FC236}">
              <a16:creationId xmlns:a16="http://schemas.microsoft.com/office/drawing/2014/main" id="{00000000-0008-0000-0800-000020010000}"/>
            </a:ext>
          </a:extLst>
        </xdr:cNvPr>
        <xdr:cNvCxnSpPr/>
      </xdr:nvCxnSpPr>
      <xdr:spPr>
        <a:xfrm>
          <a:off x="0" y="51833318"/>
          <a:ext cx="50040886"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141</xdr:row>
      <xdr:rowOff>0</xdr:rowOff>
    </xdr:from>
    <xdr:to>
      <xdr:col>67</xdr:col>
      <xdr:colOff>0</xdr:colOff>
      <xdr:row>141</xdr:row>
      <xdr:rowOff>0</xdr:rowOff>
    </xdr:to>
    <xdr:cxnSp macro="">
      <xdr:nvCxnSpPr>
        <xdr:cNvPr id="289" name="Straight Connector 288">
          <a:extLst>
            <a:ext uri="{FF2B5EF4-FFF2-40B4-BE49-F238E27FC236}">
              <a16:creationId xmlns:a16="http://schemas.microsoft.com/office/drawing/2014/main" id="{00000000-0008-0000-0800-000021010000}"/>
            </a:ext>
          </a:extLst>
        </xdr:cNvPr>
        <xdr:cNvCxnSpPr/>
      </xdr:nvCxnSpPr>
      <xdr:spPr>
        <a:xfrm>
          <a:off x="0" y="53443909"/>
          <a:ext cx="50040886"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147</xdr:row>
      <xdr:rowOff>0</xdr:rowOff>
    </xdr:from>
    <xdr:to>
      <xdr:col>67</xdr:col>
      <xdr:colOff>0</xdr:colOff>
      <xdr:row>147</xdr:row>
      <xdr:rowOff>0</xdr:rowOff>
    </xdr:to>
    <xdr:cxnSp macro="">
      <xdr:nvCxnSpPr>
        <xdr:cNvPr id="290" name="Straight Connector 289">
          <a:extLst>
            <a:ext uri="{FF2B5EF4-FFF2-40B4-BE49-F238E27FC236}">
              <a16:creationId xmlns:a16="http://schemas.microsoft.com/office/drawing/2014/main" id="{00000000-0008-0000-0800-000022010000}"/>
            </a:ext>
          </a:extLst>
        </xdr:cNvPr>
        <xdr:cNvCxnSpPr/>
      </xdr:nvCxnSpPr>
      <xdr:spPr>
        <a:xfrm>
          <a:off x="0" y="55721250"/>
          <a:ext cx="50040886"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149</xdr:row>
      <xdr:rowOff>0</xdr:rowOff>
    </xdr:from>
    <xdr:to>
      <xdr:col>67</xdr:col>
      <xdr:colOff>0</xdr:colOff>
      <xdr:row>149</xdr:row>
      <xdr:rowOff>0</xdr:rowOff>
    </xdr:to>
    <xdr:cxnSp macro="">
      <xdr:nvCxnSpPr>
        <xdr:cNvPr id="291" name="Straight Connector 290">
          <a:extLst>
            <a:ext uri="{FF2B5EF4-FFF2-40B4-BE49-F238E27FC236}">
              <a16:creationId xmlns:a16="http://schemas.microsoft.com/office/drawing/2014/main" id="{00000000-0008-0000-0800-000023010000}"/>
            </a:ext>
          </a:extLst>
        </xdr:cNvPr>
        <xdr:cNvCxnSpPr/>
      </xdr:nvCxnSpPr>
      <xdr:spPr>
        <a:xfrm>
          <a:off x="0" y="57349159"/>
          <a:ext cx="50040886"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155</xdr:row>
      <xdr:rowOff>0</xdr:rowOff>
    </xdr:from>
    <xdr:to>
      <xdr:col>67</xdr:col>
      <xdr:colOff>0</xdr:colOff>
      <xdr:row>155</xdr:row>
      <xdr:rowOff>0</xdr:rowOff>
    </xdr:to>
    <xdr:cxnSp macro="">
      <xdr:nvCxnSpPr>
        <xdr:cNvPr id="292" name="Straight Connector 291">
          <a:extLst>
            <a:ext uri="{FF2B5EF4-FFF2-40B4-BE49-F238E27FC236}">
              <a16:creationId xmlns:a16="http://schemas.microsoft.com/office/drawing/2014/main" id="{00000000-0008-0000-0800-000024010000}"/>
            </a:ext>
          </a:extLst>
        </xdr:cNvPr>
        <xdr:cNvCxnSpPr/>
      </xdr:nvCxnSpPr>
      <xdr:spPr>
        <a:xfrm>
          <a:off x="0" y="62322075"/>
          <a:ext cx="69056250"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164</xdr:row>
      <xdr:rowOff>0</xdr:rowOff>
    </xdr:from>
    <xdr:to>
      <xdr:col>67</xdr:col>
      <xdr:colOff>0</xdr:colOff>
      <xdr:row>164</xdr:row>
      <xdr:rowOff>0</xdr:rowOff>
    </xdr:to>
    <xdr:cxnSp macro="">
      <xdr:nvCxnSpPr>
        <xdr:cNvPr id="293" name="Straight Connector 292">
          <a:extLst>
            <a:ext uri="{FF2B5EF4-FFF2-40B4-BE49-F238E27FC236}">
              <a16:creationId xmlns:a16="http://schemas.microsoft.com/office/drawing/2014/main" id="{00000000-0008-0000-0800-000025010000}"/>
            </a:ext>
          </a:extLst>
        </xdr:cNvPr>
        <xdr:cNvCxnSpPr/>
      </xdr:nvCxnSpPr>
      <xdr:spPr>
        <a:xfrm>
          <a:off x="0" y="61072568"/>
          <a:ext cx="50040886"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168</xdr:row>
      <xdr:rowOff>0</xdr:rowOff>
    </xdr:from>
    <xdr:to>
      <xdr:col>67</xdr:col>
      <xdr:colOff>0</xdr:colOff>
      <xdr:row>168</xdr:row>
      <xdr:rowOff>0</xdr:rowOff>
    </xdr:to>
    <xdr:cxnSp macro="">
      <xdr:nvCxnSpPr>
        <xdr:cNvPr id="294" name="Straight Connector 293">
          <a:extLst>
            <a:ext uri="{FF2B5EF4-FFF2-40B4-BE49-F238E27FC236}">
              <a16:creationId xmlns:a16="http://schemas.microsoft.com/office/drawing/2014/main" id="{00000000-0008-0000-0800-000026010000}"/>
            </a:ext>
          </a:extLst>
        </xdr:cNvPr>
        <xdr:cNvCxnSpPr/>
      </xdr:nvCxnSpPr>
      <xdr:spPr>
        <a:xfrm>
          <a:off x="0" y="62856341"/>
          <a:ext cx="50040886"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168</xdr:row>
      <xdr:rowOff>0</xdr:rowOff>
    </xdr:from>
    <xdr:to>
      <xdr:col>67</xdr:col>
      <xdr:colOff>0</xdr:colOff>
      <xdr:row>168</xdr:row>
      <xdr:rowOff>0</xdr:rowOff>
    </xdr:to>
    <xdr:cxnSp macro="">
      <xdr:nvCxnSpPr>
        <xdr:cNvPr id="295" name="Straight Connector 294">
          <a:extLst>
            <a:ext uri="{FF2B5EF4-FFF2-40B4-BE49-F238E27FC236}">
              <a16:creationId xmlns:a16="http://schemas.microsoft.com/office/drawing/2014/main" id="{00000000-0008-0000-0800-000027010000}"/>
            </a:ext>
          </a:extLst>
        </xdr:cNvPr>
        <xdr:cNvCxnSpPr/>
      </xdr:nvCxnSpPr>
      <xdr:spPr>
        <a:xfrm>
          <a:off x="0" y="63670295"/>
          <a:ext cx="50040886"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170</xdr:row>
      <xdr:rowOff>0</xdr:rowOff>
    </xdr:from>
    <xdr:to>
      <xdr:col>67</xdr:col>
      <xdr:colOff>0</xdr:colOff>
      <xdr:row>170</xdr:row>
      <xdr:rowOff>0</xdr:rowOff>
    </xdr:to>
    <xdr:cxnSp macro="">
      <xdr:nvCxnSpPr>
        <xdr:cNvPr id="296" name="Straight Connector 295">
          <a:extLst>
            <a:ext uri="{FF2B5EF4-FFF2-40B4-BE49-F238E27FC236}">
              <a16:creationId xmlns:a16="http://schemas.microsoft.com/office/drawing/2014/main" id="{00000000-0008-0000-0800-000028010000}"/>
            </a:ext>
          </a:extLst>
        </xdr:cNvPr>
        <xdr:cNvCxnSpPr/>
      </xdr:nvCxnSpPr>
      <xdr:spPr>
        <a:xfrm>
          <a:off x="0" y="64319727"/>
          <a:ext cx="50040886"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170</xdr:row>
      <xdr:rowOff>0</xdr:rowOff>
    </xdr:from>
    <xdr:to>
      <xdr:col>67</xdr:col>
      <xdr:colOff>0</xdr:colOff>
      <xdr:row>170</xdr:row>
      <xdr:rowOff>0</xdr:rowOff>
    </xdr:to>
    <xdr:cxnSp macro="">
      <xdr:nvCxnSpPr>
        <xdr:cNvPr id="297" name="Straight Connector 296">
          <a:extLst>
            <a:ext uri="{FF2B5EF4-FFF2-40B4-BE49-F238E27FC236}">
              <a16:creationId xmlns:a16="http://schemas.microsoft.com/office/drawing/2014/main" id="{00000000-0008-0000-0800-000029010000}"/>
            </a:ext>
          </a:extLst>
        </xdr:cNvPr>
        <xdr:cNvCxnSpPr/>
      </xdr:nvCxnSpPr>
      <xdr:spPr>
        <a:xfrm>
          <a:off x="0" y="5230091"/>
          <a:ext cx="65653227"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173</xdr:row>
      <xdr:rowOff>0</xdr:rowOff>
    </xdr:from>
    <xdr:to>
      <xdr:col>67</xdr:col>
      <xdr:colOff>0</xdr:colOff>
      <xdr:row>173</xdr:row>
      <xdr:rowOff>0</xdr:rowOff>
    </xdr:to>
    <xdr:cxnSp macro="">
      <xdr:nvCxnSpPr>
        <xdr:cNvPr id="298" name="Straight Connector 297">
          <a:extLst>
            <a:ext uri="{FF2B5EF4-FFF2-40B4-BE49-F238E27FC236}">
              <a16:creationId xmlns:a16="http://schemas.microsoft.com/office/drawing/2014/main" id="{00000000-0008-0000-0800-00002A010000}"/>
            </a:ext>
          </a:extLst>
        </xdr:cNvPr>
        <xdr:cNvCxnSpPr/>
      </xdr:nvCxnSpPr>
      <xdr:spPr>
        <a:xfrm>
          <a:off x="0" y="67878614"/>
          <a:ext cx="50040886"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178</xdr:row>
      <xdr:rowOff>0</xdr:rowOff>
    </xdr:from>
    <xdr:to>
      <xdr:col>67</xdr:col>
      <xdr:colOff>0</xdr:colOff>
      <xdr:row>178</xdr:row>
      <xdr:rowOff>0</xdr:rowOff>
    </xdr:to>
    <xdr:cxnSp macro="">
      <xdr:nvCxnSpPr>
        <xdr:cNvPr id="299" name="Straight Connector 298">
          <a:extLst>
            <a:ext uri="{FF2B5EF4-FFF2-40B4-BE49-F238E27FC236}">
              <a16:creationId xmlns:a16="http://schemas.microsoft.com/office/drawing/2014/main" id="{00000000-0008-0000-0800-00002B010000}"/>
            </a:ext>
          </a:extLst>
        </xdr:cNvPr>
        <xdr:cNvCxnSpPr/>
      </xdr:nvCxnSpPr>
      <xdr:spPr>
        <a:xfrm>
          <a:off x="0" y="72060955"/>
          <a:ext cx="50040886"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182</xdr:row>
      <xdr:rowOff>0</xdr:rowOff>
    </xdr:from>
    <xdr:to>
      <xdr:col>67</xdr:col>
      <xdr:colOff>0</xdr:colOff>
      <xdr:row>182</xdr:row>
      <xdr:rowOff>0</xdr:rowOff>
    </xdr:to>
    <xdr:cxnSp macro="">
      <xdr:nvCxnSpPr>
        <xdr:cNvPr id="300" name="Straight Connector 299">
          <a:extLst>
            <a:ext uri="{FF2B5EF4-FFF2-40B4-BE49-F238E27FC236}">
              <a16:creationId xmlns:a16="http://schemas.microsoft.com/office/drawing/2014/main" id="{00000000-0008-0000-0800-00002C010000}"/>
            </a:ext>
          </a:extLst>
        </xdr:cNvPr>
        <xdr:cNvCxnSpPr/>
      </xdr:nvCxnSpPr>
      <xdr:spPr>
        <a:xfrm>
          <a:off x="0" y="73030773"/>
          <a:ext cx="50040886"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182</xdr:row>
      <xdr:rowOff>0</xdr:rowOff>
    </xdr:from>
    <xdr:to>
      <xdr:col>67</xdr:col>
      <xdr:colOff>0</xdr:colOff>
      <xdr:row>182</xdr:row>
      <xdr:rowOff>0</xdr:rowOff>
    </xdr:to>
    <xdr:cxnSp macro="">
      <xdr:nvCxnSpPr>
        <xdr:cNvPr id="301" name="Straight Connector 300">
          <a:extLst>
            <a:ext uri="{FF2B5EF4-FFF2-40B4-BE49-F238E27FC236}">
              <a16:creationId xmlns:a16="http://schemas.microsoft.com/office/drawing/2014/main" id="{00000000-0008-0000-0800-00002D010000}"/>
            </a:ext>
          </a:extLst>
        </xdr:cNvPr>
        <xdr:cNvCxnSpPr/>
      </xdr:nvCxnSpPr>
      <xdr:spPr>
        <a:xfrm>
          <a:off x="0" y="74476841"/>
          <a:ext cx="50040886"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190</xdr:row>
      <xdr:rowOff>0</xdr:rowOff>
    </xdr:from>
    <xdr:to>
      <xdr:col>67</xdr:col>
      <xdr:colOff>0</xdr:colOff>
      <xdr:row>190</xdr:row>
      <xdr:rowOff>0</xdr:rowOff>
    </xdr:to>
    <xdr:cxnSp macro="">
      <xdr:nvCxnSpPr>
        <xdr:cNvPr id="302" name="Straight Connector 301">
          <a:extLst>
            <a:ext uri="{FF2B5EF4-FFF2-40B4-BE49-F238E27FC236}">
              <a16:creationId xmlns:a16="http://schemas.microsoft.com/office/drawing/2014/main" id="{00000000-0008-0000-0800-00002E010000}"/>
            </a:ext>
          </a:extLst>
        </xdr:cNvPr>
        <xdr:cNvCxnSpPr/>
      </xdr:nvCxnSpPr>
      <xdr:spPr>
        <a:xfrm>
          <a:off x="0" y="77698023"/>
          <a:ext cx="50040886"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195</xdr:row>
      <xdr:rowOff>0</xdr:rowOff>
    </xdr:from>
    <xdr:to>
      <xdr:col>67</xdr:col>
      <xdr:colOff>0</xdr:colOff>
      <xdr:row>195</xdr:row>
      <xdr:rowOff>0</xdr:rowOff>
    </xdr:to>
    <xdr:cxnSp macro="">
      <xdr:nvCxnSpPr>
        <xdr:cNvPr id="303" name="Straight Connector 302">
          <a:extLst>
            <a:ext uri="{FF2B5EF4-FFF2-40B4-BE49-F238E27FC236}">
              <a16:creationId xmlns:a16="http://schemas.microsoft.com/office/drawing/2014/main" id="{00000000-0008-0000-0800-00002F010000}"/>
            </a:ext>
          </a:extLst>
        </xdr:cNvPr>
        <xdr:cNvCxnSpPr/>
      </xdr:nvCxnSpPr>
      <xdr:spPr>
        <a:xfrm>
          <a:off x="0" y="78996886"/>
          <a:ext cx="50040886"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201</xdr:row>
      <xdr:rowOff>0</xdr:rowOff>
    </xdr:from>
    <xdr:to>
      <xdr:col>67</xdr:col>
      <xdr:colOff>0</xdr:colOff>
      <xdr:row>201</xdr:row>
      <xdr:rowOff>0</xdr:rowOff>
    </xdr:to>
    <xdr:cxnSp macro="">
      <xdr:nvCxnSpPr>
        <xdr:cNvPr id="304" name="Straight Connector 303">
          <a:extLst>
            <a:ext uri="{FF2B5EF4-FFF2-40B4-BE49-F238E27FC236}">
              <a16:creationId xmlns:a16="http://schemas.microsoft.com/office/drawing/2014/main" id="{00000000-0008-0000-0800-000030010000}"/>
            </a:ext>
          </a:extLst>
        </xdr:cNvPr>
        <xdr:cNvCxnSpPr/>
      </xdr:nvCxnSpPr>
      <xdr:spPr>
        <a:xfrm>
          <a:off x="0" y="80780659"/>
          <a:ext cx="50040886"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207</xdr:row>
      <xdr:rowOff>0</xdr:rowOff>
    </xdr:from>
    <xdr:to>
      <xdr:col>67</xdr:col>
      <xdr:colOff>0</xdr:colOff>
      <xdr:row>207</xdr:row>
      <xdr:rowOff>0</xdr:rowOff>
    </xdr:to>
    <xdr:cxnSp macro="">
      <xdr:nvCxnSpPr>
        <xdr:cNvPr id="305" name="Straight Connector 304">
          <a:extLst>
            <a:ext uri="{FF2B5EF4-FFF2-40B4-BE49-F238E27FC236}">
              <a16:creationId xmlns:a16="http://schemas.microsoft.com/office/drawing/2014/main" id="{00000000-0008-0000-0800-000031010000}"/>
            </a:ext>
          </a:extLst>
        </xdr:cNvPr>
        <xdr:cNvCxnSpPr/>
      </xdr:nvCxnSpPr>
      <xdr:spPr>
        <a:xfrm>
          <a:off x="0" y="82235386"/>
          <a:ext cx="50040886"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211</xdr:row>
      <xdr:rowOff>0</xdr:rowOff>
    </xdr:from>
    <xdr:to>
      <xdr:col>67</xdr:col>
      <xdr:colOff>0</xdr:colOff>
      <xdr:row>211</xdr:row>
      <xdr:rowOff>0</xdr:rowOff>
    </xdr:to>
    <xdr:cxnSp macro="">
      <xdr:nvCxnSpPr>
        <xdr:cNvPr id="306" name="Straight Connector 305">
          <a:extLst>
            <a:ext uri="{FF2B5EF4-FFF2-40B4-BE49-F238E27FC236}">
              <a16:creationId xmlns:a16="http://schemas.microsoft.com/office/drawing/2014/main" id="{00000000-0008-0000-0800-000032010000}"/>
            </a:ext>
          </a:extLst>
        </xdr:cNvPr>
        <xdr:cNvCxnSpPr/>
      </xdr:nvCxnSpPr>
      <xdr:spPr>
        <a:xfrm>
          <a:off x="0" y="85144841"/>
          <a:ext cx="50040886"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215</xdr:row>
      <xdr:rowOff>0</xdr:rowOff>
    </xdr:from>
    <xdr:to>
      <xdr:col>67</xdr:col>
      <xdr:colOff>0</xdr:colOff>
      <xdr:row>215</xdr:row>
      <xdr:rowOff>0</xdr:rowOff>
    </xdr:to>
    <xdr:cxnSp macro="">
      <xdr:nvCxnSpPr>
        <xdr:cNvPr id="307" name="Straight Connector 306">
          <a:extLst>
            <a:ext uri="{FF2B5EF4-FFF2-40B4-BE49-F238E27FC236}">
              <a16:creationId xmlns:a16="http://schemas.microsoft.com/office/drawing/2014/main" id="{00000000-0008-0000-0800-000033010000}"/>
            </a:ext>
          </a:extLst>
        </xdr:cNvPr>
        <xdr:cNvCxnSpPr/>
      </xdr:nvCxnSpPr>
      <xdr:spPr>
        <a:xfrm>
          <a:off x="0" y="86270523"/>
          <a:ext cx="50040886"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215</xdr:row>
      <xdr:rowOff>0</xdr:rowOff>
    </xdr:from>
    <xdr:to>
      <xdr:col>67</xdr:col>
      <xdr:colOff>0</xdr:colOff>
      <xdr:row>215</xdr:row>
      <xdr:rowOff>0</xdr:rowOff>
    </xdr:to>
    <xdr:cxnSp macro="">
      <xdr:nvCxnSpPr>
        <xdr:cNvPr id="309" name="Straight Connector 308">
          <a:extLst>
            <a:ext uri="{FF2B5EF4-FFF2-40B4-BE49-F238E27FC236}">
              <a16:creationId xmlns:a16="http://schemas.microsoft.com/office/drawing/2014/main" id="{00000000-0008-0000-0800-000035010000}"/>
            </a:ext>
          </a:extLst>
        </xdr:cNvPr>
        <xdr:cNvCxnSpPr/>
      </xdr:nvCxnSpPr>
      <xdr:spPr>
        <a:xfrm>
          <a:off x="0" y="94516575"/>
          <a:ext cx="69056250"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220</xdr:row>
      <xdr:rowOff>0</xdr:rowOff>
    </xdr:from>
    <xdr:to>
      <xdr:col>67</xdr:col>
      <xdr:colOff>0</xdr:colOff>
      <xdr:row>220</xdr:row>
      <xdr:rowOff>0</xdr:rowOff>
    </xdr:to>
    <xdr:cxnSp macro="">
      <xdr:nvCxnSpPr>
        <xdr:cNvPr id="310" name="Straight Connector 309">
          <a:extLst>
            <a:ext uri="{FF2B5EF4-FFF2-40B4-BE49-F238E27FC236}">
              <a16:creationId xmlns:a16="http://schemas.microsoft.com/office/drawing/2014/main" id="{00000000-0008-0000-0800-000036010000}"/>
            </a:ext>
          </a:extLst>
        </xdr:cNvPr>
        <xdr:cNvCxnSpPr/>
      </xdr:nvCxnSpPr>
      <xdr:spPr>
        <a:xfrm>
          <a:off x="0" y="96774000"/>
          <a:ext cx="69056250"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223</xdr:row>
      <xdr:rowOff>0</xdr:rowOff>
    </xdr:from>
    <xdr:to>
      <xdr:col>67</xdr:col>
      <xdr:colOff>0</xdr:colOff>
      <xdr:row>223</xdr:row>
      <xdr:rowOff>0</xdr:rowOff>
    </xdr:to>
    <xdr:cxnSp macro="">
      <xdr:nvCxnSpPr>
        <xdr:cNvPr id="311" name="Straight Connector 310">
          <a:extLst>
            <a:ext uri="{FF2B5EF4-FFF2-40B4-BE49-F238E27FC236}">
              <a16:creationId xmlns:a16="http://schemas.microsoft.com/office/drawing/2014/main" id="{00000000-0008-0000-0800-000037010000}"/>
            </a:ext>
          </a:extLst>
        </xdr:cNvPr>
        <xdr:cNvCxnSpPr/>
      </xdr:nvCxnSpPr>
      <xdr:spPr>
        <a:xfrm>
          <a:off x="0" y="93561477"/>
          <a:ext cx="50040886"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224</xdr:row>
      <xdr:rowOff>0</xdr:rowOff>
    </xdr:from>
    <xdr:to>
      <xdr:col>67</xdr:col>
      <xdr:colOff>0</xdr:colOff>
      <xdr:row>224</xdr:row>
      <xdr:rowOff>0</xdr:rowOff>
    </xdr:to>
    <xdr:cxnSp macro="">
      <xdr:nvCxnSpPr>
        <xdr:cNvPr id="312" name="Straight Connector 311">
          <a:extLst>
            <a:ext uri="{FF2B5EF4-FFF2-40B4-BE49-F238E27FC236}">
              <a16:creationId xmlns:a16="http://schemas.microsoft.com/office/drawing/2014/main" id="{00000000-0008-0000-0800-000038010000}"/>
            </a:ext>
          </a:extLst>
        </xdr:cNvPr>
        <xdr:cNvCxnSpPr/>
      </xdr:nvCxnSpPr>
      <xdr:spPr>
        <a:xfrm>
          <a:off x="0" y="96652773"/>
          <a:ext cx="50040886"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282050</xdr:colOff>
      <xdr:row>0</xdr:row>
      <xdr:rowOff>417397</xdr:rowOff>
    </xdr:from>
    <xdr:to>
      <xdr:col>6</xdr:col>
      <xdr:colOff>1957993</xdr:colOff>
      <xdr:row>0</xdr:row>
      <xdr:rowOff>741970</xdr:rowOff>
    </xdr:to>
    <xdr:sp macro="" textlink="">
      <xdr:nvSpPr>
        <xdr:cNvPr id="313" name="TextBox 312">
          <a:extLst>
            <a:ext uri="{FF2B5EF4-FFF2-40B4-BE49-F238E27FC236}">
              <a16:creationId xmlns:a16="http://schemas.microsoft.com/office/drawing/2014/main" id="{00000000-0008-0000-0800-000039010000}"/>
            </a:ext>
          </a:extLst>
        </xdr:cNvPr>
        <xdr:cNvSpPr txBox="1"/>
      </xdr:nvSpPr>
      <xdr:spPr>
        <a:xfrm>
          <a:off x="909067" y="417397"/>
          <a:ext cx="3776450" cy="324573"/>
        </a:xfrm>
        <a:prstGeom prst="rect">
          <a:avLst/>
        </a:prstGeom>
        <a:solidFill>
          <a:srgbClr val="4140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1">
              <a:solidFill>
                <a:schemeClr val="bg1"/>
              </a:solidFill>
              <a:latin typeface="Arial" panose="020B0604020202020204" pitchFamily="34" charset="0"/>
              <a:cs typeface="Arial" panose="020B0604020202020204" pitchFamily="34" charset="0"/>
            </a:rPr>
            <a:t>Infrastructure Sustainability Scorecard</a:t>
          </a:r>
        </a:p>
      </xdr:txBody>
    </xdr:sp>
    <xdr:clientData/>
  </xdr:twoCellAnchor>
  <xdr:twoCellAnchor editAs="oneCell">
    <xdr:from>
      <xdr:col>0</xdr:col>
      <xdr:colOff>0</xdr:colOff>
      <xdr:row>0</xdr:row>
      <xdr:rowOff>0</xdr:rowOff>
    </xdr:from>
    <xdr:to>
      <xdr:col>1</xdr:col>
      <xdr:colOff>416330</xdr:colOff>
      <xdr:row>0</xdr:row>
      <xdr:rowOff>1065934</xdr:rowOff>
    </xdr:to>
    <xdr:pic>
      <xdr:nvPicPr>
        <xdr:cNvPr id="314" name="Picture 9" descr="IS logo RGB png.png">
          <a:hlinkClick xmlns:r="http://schemas.openxmlformats.org/officeDocument/2006/relationships" r:id="rId1"/>
          <a:extLst>
            <a:ext uri="{FF2B5EF4-FFF2-40B4-BE49-F238E27FC236}">
              <a16:creationId xmlns:a16="http://schemas.microsoft.com/office/drawing/2014/main" id="{00000000-0008-0000-0800-00003A01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045997" cy="1065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1</xdr:rowOff>
    </xdr:from>
    <xdr:to>
      <xdr:col>21</xdr:col>
      <xdr:colOff>0</xdr:colOff>
      <xdr:row>0</xdr:row>
      <xdr:rowOff>363683</xdr:rowOff>
    </xdr:to>
    <xdr:sp macro="" textlink="">
      <xdr:nvSpPr>
        <xdr:cNvPr id="315" name="TextBox 314">
          <a:extLst>
            <a:ext uri="{FF2B5EF4-FFF2-40B4-BE49-F238E27FC236}">
              <a16:creationId xmlns:a16="http://schemas.microsoft.com/office/drawing/2014/main" id="{00000000-0008-0000-0800-00003B010000}"/>
            </a:ext>
          </a:extLst>
        </xdr:cNvPr>
        <xdr:cNvSpPr txBox="1"/>
      </xdr:nvSpPr>
      <xdr:spPr>
        <a:xfrm>
          <a:off x="9455727" y="1"/>
          <a:ext cx="5663046" cy="363682"/>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ctr"/>
        <a:lstStyle/>
        <a:p>
          <a:pPr algn="ctr"/>
          <a:r>
            <a:rPr lang="en-AU" sz="1200" b="1">
              <a:solidFill>
                <a:schemeClr val="bg1"/>
              </a:solidFill>
              <a:latin typeface="Arial" panose="020B0604020202020204" pitchFamily="34" charset="0"/>
              <a:cs typeface="Arial" panose="020B0604020202020204" pitchFamily="34" charset="0"/>
            </a:rPr>
            <a:t>TMR Business</a:t>
          </a:r>
          <a:r>
            <a:rPr lang="en-AU" sz="1200" b="1" baseline="0">
              <a:solidFill>
                <a:schemeClr val="bg1"/>
              </a:solidFill>
              <a:latin typeface="Arial" panose="020B0604020202020204" pitchFamily="34" charset="0"/>
              <a:cs typeface="Arial" panose="020B0604020202020204" pitchFamily="34" charset="0"/>
            </a:rPr>
            <a:t> As Usual &amp; </a:t>
          </a:r>
          <a:r>
            <a:rPr lang="en-AU" sz="1200" b="1">
              <a:solidFill>
                <a:schemeClr val="bg1"/>
              </a:solidFill>
              <a:latin typeface="Arial" panose="020B0604020202020204" pitchFamily="34" charset="0"/>
              <a:cs typeface="Arial" panose="020B0604020202020204" pitchFamily="34" charset="0"/>
            </a:rPr>
            <a:t>Feasibility assessment</a:t>
          </a:r>
        </a:p>
      </xdr:txBody>
    </xdr:sp>
    <xdr:clientData/>
  </xdr:twoCellAnchor>
  <xdr:twoCellAnchor>
    <xdr:from>
      <xdr:col>1</xdr:col>
      <xdr:colOff>0</xdr:colOff>
      <xdr:row>8</xdr:row>
      <xdr:rowOff>0</xdr:rowOff>
    </xdr:from>
    <xdr:to>
      <xdr:col>67</xdr:col>
      <xdr:colOff>0</xdr:colOff>
      <xdr:row>8</xdr:row>
      <xdr:rowOff>0</xdr:rowOff>
    </xdr:to>
    <xdr:cxnSp macro="">
      <xdr:nvCxnSpPr>
        <xdr:cNvPr id="19" name="Straight Connector 18">
          <a:extLst>
            <a:ext uri="{FF2B5EF4-FFF2-40B4-BE49-F238E27FC236}">
              <a16:creationId xmlns:a16="http://schemas.microsoft.com/office/drawing/2014/main" id="{00000000-0008-0000-0800-000013000000}"/>
            </a:ext>
          </a:extLst>
        </xdr:cNvPr>
        <xdr:cNvCxnSpPr/>
      </xdr:nvCxnSpPr>
      <xdr:spPr>
        <a:xfrm>
          <a:off x="0" y="3420341"/>
          <a:ext cx="88071614"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112567</xdr:colOff>
      <xdr:row>0</xdr:row>
      <xdr:rowOff>1</xdr:rowOff>
    </xdr:from>
    <xdr:to>
      <xdr:col>33</xdr:col>
      <xdr:colOff>0</xdr:colOff>
      <xdr:row>0</xdr:row>
      <xdr:rowOff>363683</xdr:rowOff>
    </xdr:to>
    <xdr:sp macro="" textlink="">
      <xdr:nvSpPr>
        <xdr:cNvPr id="316" name="TextBox 315">
          <a:extLst>
            <a:ext uri="{FF2B5EF4-FFF2-40B4-BE49-F238E27FC236}">
              <a16:creationId xmlns:a16="http://schemas.microsoft.com/office/drawing/2014/main" id="{00000000-0008-0000-0800-00003C010000}"/>
            </a:ext>
          </a:extLst>
        </xdr:cNvPr>
        <xdr:cNvSpPr txBox="1"/>
      </xdr:nvSpPr>
      <xdr:spPr>
        <a:xfrm>
          <a:off x="15118772" y="1"/>
          <a:ext cx="10815205" cy="363682"/>
        </a:xfrm>
        <a:prstGeom prst="rect">
          <a:avLst/>
        </a:prstGeom>
        <a:solidFill>
          <a:srgbClr val="414042"/>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lang="en-AU" sz="1200" b="1">
              <a:solidFill>
                <a:schemeClr val="bg1"/>
              </a:solidFill>
              <a:latin typeface="Arial" panose="020B0604020202020204" pitchFamily="34" charset="0"/>
              <a:cs typeface="Arial" panose="020B0604020202020204" pitchFamily="34" charset="0"/>
            </a:rPr>
            <a:t>Suggested TMR IS Targets</a:t>
          </a:r>
        </a:p>
      </xdr:txBody>
    </xdr:sp>
    <xdr:clientData/>
  </xdr:twoCellAnchor>
  <xdr:twoCellAnchor>
    <xdr:from>
      <xdr:col>32</xdr:col>
      <xdr:colOff>2052203</xdr:colOff>
      <xdr:row>0</xdr:row>
      <xdr:rowOff>1</xdr:rowOff>
    </xdr:from>
    <xdr:to>
      <xdr:col>42</xdr:col>
      <xdr:colOff>0</xdr:colOff>
      <xdr:row>0</xdr:row>
      <xdr:rowOff>363683</xdr:rowOff>
    </xdr:to>
    <xdr:sp macro="" textlink="">
      <xdr:nvSpPr>
        <xdr:cNvPr id="317" name="TextBox 316">
          <a:extLst>
            <a:ext uri="{FF2B5EF4-FFF2-40B4-BE49-F238E27FC236}">
              <a16:creationId xmlns:a16="http://schemas.microsoft.com/office/drawing/2014/main" id="{00000000-0008-0000-0800-00003D010000}"/>
            </a:ext>
          </a:extLst>
        </xdr:cNvPr>
        <xdr:cNvSpPr txBox="1"/>
      </xdr:nvSpPr>
      <xdr:spPr>
        <a:xfrm>
          <a:off x="25933976" y="1"/>
          <a:ext cx="8182842" cy="363682"/>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ctr"/>
        <a:lstStyle/>
        <a:p>
          <a:pPr algn="ctr"/>
          <a:r>
            <a:rPr lang="en-AU" sz="1200" b="1">
              <a:solidFill>
                <a:schemeClr val="bg1"/>
              </a:solidFill>
              <a:latin typeface="Arial" panose="020B0604020202020204" pitchFamily="34" charset="0"/>
              <a:cs typeface="Arial" panose="020B0604020202020204" pitchFamily="34" charset="0"/>
            </a:rPr>
            <a:t>Assessment  ‒ </a:t>
          </a:r>
          <a:r>
            <a:rPr lang="en-AU" sz="1200" b="1" baseline="0">
              <a:solidFill>
                <a:schemeClr val="bg1"/>
              </a:solidFill>
              <a:latin typeface="Arial" panose="020B0604020202020204" pitchFamily="34" charset="0"/>
              <a:cs typeface="Arial" panose="020B0604020202020204" pitchFamily="34" charset="0"/>
            </a:rPr>
            <a:t>Round One</a:t>
          </a:r>
          <a:endParaRPr lang="en-AU" sz="1200" b="1">
            <a:solidFill>
              <a:schemeClr val="bg1"/>
            </a:solidFill>
            <a:latin typeface="Arial" panose="020B0604020202020204" pitchFamily="34" charset="0"/>
            <a:cs typeface="Arial" panose="020B0604020202020204" pitchFamily="34" charset="0"/>
          </a:endParaRPr>
        </a:p>
      </xdr:txBody>
    </xdr:sp>
    <xdr:clientData/>
  </xdr:twoCellAnchor>
  <xdr:twoCellAnchor>
    <xdr:from>
      <xdr:col>18</xdr:col>
      <xdr:colOff>1853045</xdr:colOff>
      <xdr:row>0</xdr:row>
      <xdr:rowOff>35114</xdr:rowOff>
    </xdr:from>
    <xdr:to>
      <xdr:col>20</xdr:col>
      <xdr:colOff>16840</xdr:colOff>
      <xdr:row>0</xdr:row>
      <xdr:rowOff>251114</xdr:rowOff>
    </xdr:to>
    <xdr:sp macro="" textlink="">
      <xdr:nvSpPr>
        <xdr:cNvPr id="2" name="Bent-Up Arrow 1">
          <a:hlinkClick xmlns:r="http://schemas.openxmlformats.org/officeDocument/2006/relationships" r:id="rId3"/>
          <a:extLst>
            <a:ext uri="{FF2B5EF4-FFF2-40B4-BE49-F238E27FC236}">
              <a16:creationId xmlns:a16="http://schemas.microsoft.com/office/drawing/2014/main" id="{00000000-0008-0000-0800-000002000000}"/>
            </a:ext>
          </a:extLst>
        </xdr:cNvPr>
        <xdr:cNvSpPr/>
      </xdr:nvSpPr>
      <xdr:spPr>
        <a:xfrm rot="16200000">
          <a:off x="15378545" y="35114"/>
          <a:ext cx="216000" cy="216000"/>
        </a:xfrm>
        <a:prstGeom prst="bentUp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n-AU" sz="1100"/>
        </a:p>
      </xdr:txBody>
    </xdr:sp>
    <xdr:clientData/>
  </xdr:twoCellAnchor>
  <xdr:twoCellAnchor>
    <xdr:from>
      <xdr:col>32</xdr:col>
      <xdr:colOff>1731818</xdr:colOff>
      <xdr:row>0</xdr:row>
      <xdr:rowOff>51955</xdr:rowOff>
    </xdr:from>
    <xdr:to>
      <xdr:col>32</xdr:col>
      <xdr:colOff>1947818</xdr:colOff>
      <xdr:row>0</xdr:row>
      <xdr:rowOff>267955</xdr:rowOff>
    </xdr:to>
    <xdr:sp macro="" textlink="">
      <xdr:nvSpPr>
        <xdr:cNvPr id="318" name="Bent-Up Arrow 317">
          <a:hlinkClick xmlns:r="http://schemas.openxmlformats.org/officeDocument/2006/relationships" r:id="rId3"/>
          <a:extLst>
            <a:ext uri="{FF2B5EF4-FFF2-40B4-BE49-F238E27FC236}">
              <a16:creationId xmlns:a16="http://schemas.microsoft.com/office/drawing/2014/main" id="{00000000-0008-0000-0800-00003E010000}"/>
            </a:ext>
          </a:extLst>
        </xdr:cNvPr>
        <xdr:cNvSpPr/>
      </xdr:nvSpPr>
      <xdr:spPr>
        <a:xfrm rot="16200000">
          <a:off x="26185091" y="51955"/>
          <a:ext cx="216000" cy="216000"/>
        </a:xfrm>
        <a:prstGeom prst="bentUpArrow">
          <a:avLst/>
        </a:prstGeom>
      </xdr:spPr>
      <xdr:style>
        <a:lnRef idx="0">
          <a:schemeClr val="dk1"/>
        </a:lnRef>
        <a:fillRef idx="3">
          <a:schemeClr val="dk1"/>
        </a:fillRef>
        <a:effectRef idx="3">
          <a:schemeClr val="dk1"/>
        </a:effectRef>
        <a:fontRef idx="minor">
          <a:schemeClr val="lt1"/>
        </a:fontRef>
      </xdr:style>
      <xdr:txBody>
        <a:bodyPr vertOverflow="clip" horzOverflow="clip" rtlCol="0" anchor="t"/>
        <a:lstStyle/>
        <a:p>
          <a:pPr algn="l"/>
          <a:endParaRPr lang="en-AU" sz="1100"/>
        </a:p>
      </xdr:txBody>
    </xdr:sp>
    <xdr:clientData/>
  </xdr:twoCellAnchor>
  <xdr:twoCellAnchor>
    <xdr:from>
      <xdr:col>40</xdr:col>
      <xdr:colOff>1870364</xdr:colOff>
      <xdr:row>0</xdr:row>
      <xdr:rowOff>43296</xdr:rowOff>
    </xdr:from>
    <xdr:to>
      <xdr:col>41</xdr:col>
      <xdr:colOff>34159</xdr:colOff>
      <xdr:row>0</xdr:row>
      <xdr:rowOff>259296</xdr:rowOff>
    </xdr:to>
    <xdr:sp macro="" textlink="">
      <xdr:nvSpPr>
        <xdr:cNvPr id="320" name="Bent-Up Arrow 319">
          <a:hlinkClick xmlns:r="http://schemas.openxmlformats.org/officeDocument/2006/relationships" r:id="rId3"/>
          <a:extLst>
            <a:ext uri="{FF2B5EF4-FFF2-40B4-BE49-F238E27FC236}">
              <a16:creationId xmlns:a16="http://schemas.microsoft.com/office/drawing/2014/main" id="{00000000-0008-0000-0800-000040010000}"/>
            </a:ext>
          </a:extLst>
        </xdr:cNvPr>
        <xdr:cNvSpPr/>
      </xdr:nvSpPr>
      <xdr:spPr>
        <a:xfrm rot="16200000">
          <a:off x="34636364" y="43296"/>
          <a:ext cx="216000" cy="216000"/>
        </a:xfrm>
        <a:prstGeom prst="bentUp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n-AU" sz="1100"/>
        </a:p>
      </xdr:txBody>
    </xdr:sp>
    <xdr:clientData/>
  </xdr:twoCellAnchor>
  <xdr:twoCellAnchor>
    <xdr:from>
      <xdr:col>41</xdr:col>
      <xdr:colOff>112567</xdr:colOff>
      <xdr:row>0</xdr:row>
      <xdr:rowOff>1</xdr:rowOff>
    </xdr:from>
    <xdr:to>
      <xdr:col>50</xdr:col>
      <xdr:colOff>0</xdr:colOff>
      <xdr:row>0</xdr:row>
      <xdr:rowOff>363683</xdr:rowOff>
    </xdr:to>
    <xdr:sp macro="" textlink="">
      <xdr:nvSpPr>
        <xdr:cNvPr id="321" name="TextBox 320">
          <a:extLst>
            <a:ext uri="{FF2B5EF4-FFF2-40B4-BE49-F238E27FC236}">
              <a16:creationId xmlns:a16="http://schemas.microsoft.com/office/drawing/2014/main" id="{00000000-0008-0000-0800-000041010000}"/>
            </a:ext>
          </a:extLst>
        </xdr:cNvPr>
        <xdr:cNvSpPr txBox="1"/>
      </xdr:nvSpPr>
      <xdr:spPr>
        <a:xfrm>
          <a:off x="15690272" y="1"/>
          <a:ext cx="10815205" cy="363682"/>
        </a:xfrm>
        <a:prstGeom prst="rect">
          <a:avLst/>
        </a:prstGeom>
        <a:solidFill>
          <a:srgbClr val="414042"/>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lang="en-AU" sz="1200" b="1">
              <a:solidFill>
                <a:schemeClr val="bg1"/>
              </a:solidFill>
              <a:latin typeface="Arial" panose="020B0604020202020204" pitchFamily="34" charset="0"/>
              <a:cs typeface="Arial" panose="020B0604020202020204" pitchFamily="34" charset="0"/>
            </a:rPr>
            <a:t>Verification</a:t>
          </a:r>
          <a:r>
            <a:rPr lang="en-AU" sz="1200" b="1" baseline="0">
              <a:solidFill>
                <a:schemeClr val="bg1"/>
              </a:solidFill>
              <a:latin typeface="Arial" panose="020B0604020202020204" pitchFamily="34" charset="0"/>
              <a:cs typeface="Arial" panose="020B0604020202020204" pitchFamily="34" charset="0"/>
            </a:rPr>
            <a:t> ‒ Round One</a:t>
          </a:r>
          <a:endParaRPr lang="en-AU" sz="1200" b="1">
            <a:solidFill>
              <a:schemeClr val="bg1"/>
            </a:solidFill>
            <a:latin typeface="Arial" panose="020B0604020202020204" pitchFamily="34" charset="0"/>
            <a:cs typeface="Arial" panose="020B0604020202020204" pitchFamily="34" charset="0"/>
          </a:endParaRPr>
        </a:p>
      </xdr:txBody>
    </xdr:sp>
    <xdr:clientData/>
  </xdr:twoCellAnchor>
  <xdr:twoCellAnchor>
    <xdr:from>
      <xdr:col>49</xdr:col>
      <xdr:colOff>108238</xdr:colOff>
      <xdr:row>0</xdr:row>
      <xdr:rowOff>51955</xdr:rowOff>
    </xdr:from>
    <xdr:to>
      <xdr:col>49</xdr:col>
      <xdr:colOff>324238</xdr:colOff>
      <xdr:row>0</xdr:row>
      <xdr:rowOff>267955</xdr:rowOff>
    </xdr:to>
    <xdr:sp macro="" textlink="">
      <xdr:nvSpPr>
        <xdr:cNvPr id="322" name="Bent-Up Arrow 321">
          <a:hlinkClick xmlns:r="http://schemas.openxmlformats.org/officeDocument/2006/relationships" r:id="rId3"/>
          <a:extLst>
            <a:ext uri="{FF2B5EF4-FFF2-40B4-BE49-F238E27FC236}">
              <a16:creationId xmlns:a16="http://schemas.microsoft.com/office/drawing/2014/main" id="{00000000-0008-0000-0800-000042010000}"/>
            </a:ext>
          </a:extLst>
        </xdr:cNvPr>
        <xdr:cNvSpPr/>
      </xdr:nvSpPr>
      <xdr:spPr>
        <a:xfrm rot="16200000">
          <a:off x="39294088" y="51955"/>
          <a:ext cx="216000" cy="216000"/>
        </a:xfrm>
        <a:prstGeom prst="bentUpArrow">
          <a:avLst/>
        </a:prstGeom>
      </xdr:spPr>
      <xdr:style>
        <a:lnRef idx="0">
          <a:schemeClr val="dk1"/>
        </a:lnRef>
        <a:fillRef idx="3">
          <a:schemeClr val="dk1"/>
        </a:fillRef>
        <a:effectRef idx="3">
          <a:schemeClr val="dk1"/>
        </a:effectRef>
        <a:fontRef idx="minor">
          <a:schemeClr val="lt1"/>
        </a:fontRef>
      </xdr:style>
      <xdr:txBody>
        <a:bodyPr vertOverflow="clip" horzOverflow="clip" rtlCol="0" anchor="t"/>
        <a:lstStyle/>
        <a:p>
          <a:pPr algn="l"/>
          <a:endParaRPr lang="en-AU" sz="1100"/>
        </a:p>
      </xdr:txBody>
    </xdr:sp>
    <xdr:clientData/>
  </xdr:twoCellAnchor>
  <xdr:twoCellAnchor>
    <xdr:from>
      <xdr:col>50</xdr:col>
      <xdr:colOff>0</xdr:colOff>
      <xdr:row>0</xdr:row>
      <xdr:rowOff>1</xdr:rowOff>
    </xdr:from>
    <xdr:to>
      <xdr:col>58</xdr:col>
      <xdr:colOff>0</xdr:colOff>
      <xdr:row>0</xdr:row>
      <xdr:rowOff>363683</xdr:rowOff>
    </xdr:to>
    <xdr:sp macro="" textlink="">
      <xdr:nvSpPr>
        <xdr:cNvPr id="328" name="TextBox 327">
          <a:extLst>
            <a:ext uri="{FF2B5EF4-FFF2-40B4-BE49-F238E27FC236}">
              <a16:creationId xmlns:a16="http://schemas.microsoft.com/office/drawing/2014/main" id="{00000000-0008-0000-0800-000048010000}"/>
            </a:ext>
          </a:extLst>
        </xdr:cNvPr>
        <xdr:cNvSpPr txBox="1"/>
      </xdr:nvSpPr>
      <xdr:spPr>
        <a:xfrm>
          <a:off x="25535658" y="1"/>
          <a:ext cx="8425297" cy="363682"/>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ctr"/>
        <a:lstStyle/>
        <a:p>
          <a:pPr algn="ctr"/>
          <a:r>
            <a:rPr lang="en-AU" sz="1200" b="1">
              <a:solidFill>
                <a:schemeClr val="bg1"/>
              </a:solidFill>
              <a:latin typeface="Arial" panose="020B0604020202020204" pitchFamily="34" charset="0"/>
              <a:cs typeface="Arial" panose="020B0604020202020204" pitchFamily="34" charset="0"/>
            </a:rPr>
            <a:t>Assessment  ‒ </a:t>
          </a:r>
          <a:r>
            <a:rPr lang="en-AU" sz="1200" b="1" baseline="0">
              <a:solidFill>
                <a:schemeClr val="bg1"/>
              </a:solidFill>
              <a:latin typeface="Arial" panose="020B0604020202020204" pitchFamily="34" charset="0"/>
              <a:cs typeface="Arial" panose="020B0604020202020204" pitchFamily="34" charset="0"/>
            </a:rPr>
            <a:t>Round Two</a:t>
          </a:r>
          <a:endParaRPr lang="en-AU" sz="1200" b="1">
            <a:solidFill>
              <a:schemeClr val="bg1"/>
            </a:solidFill>
            <a:latin typeface="Arial" panose="020B0604020202020204" pitchFamily="34" charset="0"/>
            <a:cs typeface="Arial" panose="020B0604020202020204" pitchFamily="34" charset="0"/>
          </a:endParaRPr>
        </a:p>
      </xdr:txBody>
    </xdr:sp>
    <xdr:clientData/>
  </xdr:twoCellAnchor>
  <xdr:twoCellAnchor>
    <xdr:from>
      <xdr:col>56</xdr:col>
      <xdr:colOff>1870364</xdr:colOff>
      <xdr:row>0</xdr:row>
      <xdr:rowOff>43296</xdr:rowOff>
    </xdr:from>
    <xdr:to>
      <xdr:col>57</xdr:col>
      <xdr:colOff>34159</xdr:colOff>
      <xdr:row>0</xdr:row>
      <xdr:rowOff>259296</xdr:rowOff>
    </xdr:to>
    <xdr:sp macro="" textlink="">
      <xdr:nvSpPr>
        <xdr:cNvPr id="329" name="Bent-Up Arrow 328">
          <a:hlinkClick xmlns:r="http://schemas.openxmlformats.org/officeDocument/2006/relationships" r:id="rId3"/>
          <a:extLst>
            <a:ext uri="{FF2B5EF4-FFF2-40B4-BE49-F238E27FC236}">
              <a16:creationId xmlns:a16="http://schemas.microsoft.com/office/drawing/2014/main" id="{00000000-0008-0000-0800-000049010000}"/>
            </a:ext>
          </a:extLst>
        </xdr:cNvPr>
        <xdr:cNvSpPr/>
      </xdr:nvSpPr>
      <xdr:spPr>
        <a:xfrm rot="16200000">
          <a:off x="33666546" y="43296"/>
          <a:ext cx="216000" cy="215999"/>
        </a:xfrm>
        <a:prstGeom prst="bentUp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n-AU" sz="1100"/>
        </a:p>
      </xdr:txBody>
    </xdr:sp>
    <xdr:clientData/>
  </xdr:twoCellAnchor>
  <xdr:twoCellAnchor>
    <xdr:from>
      <xdr:col>57</xdr:col>
      <xdr:colOff>112567</xdr:colOff>
      <xdr:row>0</xdr:row>
      <xdr:rowOff>1</xdr:rowOff>
    </xdr:from>
    <xdr:to>
      <xdr:col>67</xdr:col>
      <xdr:colOff>0</xdr:colOff>
      <xdr:row>0</xdr:row>
      <xdr:rowOff>363683</xdr:rowOff>
    </xdr:to>
    <xdr:sp macro="" textlink="">
      <xdr:nvSpPr>
        <xdr:cNvPr id="330" name="TextBox 329">
          <a:extLst>
            <a:ext uri="{FF2B5EF4-FFF2-40B4-BE49-F238E27FC236}">
              <a16:creationId xmlns:a16="http://schemas.microsoft.com/office/drawing/2014/main" id="{00000000-0008-0000-0800-00004A010000}"/>
            </a:ext>
          </a:extLst>
        </xdr:cNvPr>
        <xdr:cNvSpPr txBox="1"/>
      </xdr:nvSpPr>
      <xdr:spPr>
        <a:xfrm>
          <a:off x="33960953" y="1"/>
          <a:ext cx="13352320" cy="363682"/>
        </a:xfrm>
        <a:prstGeom prst="rect">
          <a:avLst/>
        </a:prstGeom>
        <a:solidFill>
          <a:srgbClr val="414042"/>
        </a:solidFill>
        <a:ln/>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lang="en-AU" sz="1200" b="1">
              <a:solidFill>
                <a:schemeClr val="bg1"/>
              </a:solidFill>
              <a:latin typeface="Arial" panose="020B0604020202020204" pitchFamily="34" charset="0"/>
              <a:cs typeface="Arial" panose="020B0604020202020204" pitchFamily="34" charset="0"/>
            </a:rPr>
            <a:t>Verification</a:t>
          </a:r>
          <a:r>
            <a:rPr lang="en-AU" sz="1200" b="1" baseline="0">
              <a:solidFill>
                <a:schemeClr val="bg1"/>
              </a:solidFill>
              <a:latin typeface="Arial" panose="020B0604020202020204" pitchFamily="34" charset="0"/>
              <a:cs typeface="Arial" panose="020B0604020202020204" pitchFamily="34" charset="0"/>
            </a:rPr>
            <a:t> ‒ Round Two</a:t>
          </a:r>
          <a:endParaRPr lang="en-AU" sz="1200" b="1">
            <a:solidFill>
              <a:schemeClr val="bg1"/>
            </a:solidFill>
            <a:latin typeface="Arial" panose="020B0604020202020204" pitchFamily="34" charset="0"/>
            <a:cs typeface="Arial" panose="020B0604020202020204" pitchFamily="34" charset="0"/>
          </a:endParaRPr>
        </a:p>
      </xdr:txBody>
    </xdr:sp>
    <xdr:clientData/>
  </xdr:twoCellAnchor>
  <xdr:twoCellAnchor>
    <xdr:from>
      <xdr:col>66</xdr:col>
      <xdr:colOff>117763</xdr:colOff>
      <xdr:row>0</xdr:row>
      <xdr:rowOff>51955</xdr:rowOff>
    </xdr:from>
    <xdr:to>
      <xdr:col>66</xdr:col>
      <xdr:colOff>333763</xdr:colOff>
      <xdr:row>0</xdr:row>
      <xdr:rowOff>267955</xdr:rowOff>
    </xdr:to>
    <xdr:sp macro="" textlink="">
      <xdr:nvSpPr>
        <xdr:cNvPr id="331" name="Bent-Up Arrow 330">
          <a:hlinkClick xmlns:r="http://schemas.openxmlformats.org/officeDocument/2006/relationships" r:id="rId3"/>
          <a:extLst>
            <a:ext uri="{FF2B5EF4-FFF2-40B4-BE49-F238E27FC236}">
              <a16:creationId xmlns:a16="http://schemas.microsoft.com/office/drawing/2014/main" id="{00000000-0008-0000-0800-00004B010000}"/>
            </a:ext>
          </a:extLst>
        </xdr:cNvPr>
        <xdr:cNvSpPr/>
      </xdr:nvSpPr>
      <xdr:spPr>
        <a:xfrm rot="16200000">
          <a:off x="56896288" y="51955"/>
          <a:ext cx="216000" cy="216000"/>
        </a:xfrm>
        <a:prstGeom prst="bentUpArrow">
          <a:avLst/>
        </a:prstGeom>
      </xdr:spPr>
      <xdr:style>
        <a:lnRef idx="0">
          <a:schemeClr val="dk1"/>
        </a:lnRef>
        <a:fillRef idx="3">
          <a:schemeClr val="dk1"/>
        </a:fillRef>
        <a:effectRef idx="3">
          <a:schemeClr val="dk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0</xdr:colOff>
      <xdr:row>77</xdr:row>
      <xdr:rowOff>1</xdr:rowOff>
    </xdr:from>
    <xdr:to>
      <xdr:col>2</xdr:col>
      <xdr:colOff>0</xdr:colOff>
      <xdr:row>85</xdr:row>
      <xdr:rowOff>1</xdr:rowOff>
    </xdr:to>
    <xdr:sp macro="" textlink="">
      <xdr:nvSpPr>
        <xdr:cNvPr id="333" name="TextBox 332">
          <a:extLst>
            <a:ext uri="{FF2B5EF4-FFF2-40B4-BE49-F238E27FC236}">
              <a16:creationId xmlns:a16="http://schemas.microsoft.com/office/drawing/2014/main" id="{00000000-0008-0000-0800-00004D010000}"/>
            </a:ext>
          </a:extLst>
        </xdr:cNvPr>
        <xdr:cNvSpPr txBox="1"/>
      </xdr:nvSpPr>
      <xdr:spPr>
        <a:xfrm>
          <a:off x="17318" y="34556701"/>
          <a:ext cx="630382" cy="1543050"/>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Cli-2</a:t>
          </a:r>
        </a:p>
      </xdr:txBody>
    </xdr:sp>
    <xdr:clientData/>
  </xdr:twoCellAnchor>
  <xdr:twoCellAnchor>
    <xdr:from>
      <xdr:col>2</xdr:col>
      <xdr:colOff>1</xdr:colOff>
      <xdr:row>77</xdr:row>
      <xdr:rowOff>1</xdr:rowOff>
    </xdr:from>
    <xdr:to>
      <xdr:col>3</xdr:col>
      <xdr:colOff>0</xdr:colOff>
      <xdr:row>85</xdr:row>
      <xdr:rowOff>1</xdr:rowOff>
    </xdr:to>
    <xdr:sp macro="" textlink="'Scorecard Calcs'!C16">
      <xdr:nvSpPr>
        <xdr:cNvPr id="334" name="TextBox 333">
          <a:extLst>
            <a:ext uri="{FF2B5EF4-FFF2-40B4-BE49-F238E27FC236}">
              <a16:creationId xmlns:a16="http://schemas.microsoft.com/office/drawing/2014/main" id="{00000000-0008-0000-0800-00004E010000}"/>
            </a:ext>
          </a:extLst>
        </xdr:cNvPr>
        <xdr:cNvSpPr txBox="1"/>
      </xdr:nvSpPr>
      <xdr:spPr>
        <a:xfrm>
          <a:off x="647701" y="34556701"/>
          <a:ext cx="1152524" cy="3162300"/>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4B2EF6CA-015A-4AA2-8595-17F4C13984CC}" type="TxLink">
            <a:rPr lang="en-US" sz="1000" b="0" i="0" u="none" strike="noStrike">
              <a:solidFill>
                <a:srgbClr val="000000"/>
              </a:solidFill>
              <a:latin typeface="Arial"/>
              <a:ea typeface="+mn-ea"/>
              <a:cs typeface="Arial"/>
            </a:rPr>
            <a:pPr marL="0" indent="0" algn="l"/>
            <a:t>Adaptation options </a:t>
          </a:fld>
          <a:endParaRPr lang="en-AU" sz="1100">
            <a:solidFill>
              <a:schemeClr val="dk1"/>
            </a:solidFill>
            <a:latin typeface="+mn-lt"/>
            <a:ea typeface="+mn-ea"/>
            <a:cs typeface="+mn-cs"/>
          </a:endParaRPr>
        </a:p>
      </xdr:txBody>
    </xdr:sp>
    <xdr:clientData/>
  </xdr:twoCellAnchor>
  <xdr:twoCellAnchor>
    <xdr:from>
      <xdr:col>1</xdr:col>
      <xdr:colOff>0</xdr:colOff>
      <xdr:row>76</xdr:row>
      <xdr:rowOff>485775</xdr:rowOff>
    </xdr:from>
    <xdr:to>
      <xdr:col>67</xdr:col>
      <xdr:colOff>0</xdr:colOff>
      <xdr:row>76</xdr:row>
      <xdr:rowOff>485775</xdr:rowOff>
    </xdr:to>
    <xdr:cxnSp macro="">
      <xdr:nvCxnSpPr>
        <xdr:cNvPr id="335" name="Straight Connector 334">
          <a:extLst>
            <a:ext uri="{FF2B5EF4-FFF2-40B4-BE49-F238E27FC236}">
              <a16:creationId xmlns:a16="http://schemas.microsoft.com/office/drawing/2014/main" id="{00000000-0008-0000-0800-00004F010000}"/>
            </a:ext>
          </a:extLst>
        </xdr:cNvPr>
        <xdr:cNvCxnSpPr/>
      </xdr:nvCxnSpPr>
      <xdr:spPr>
        <a:xfrm>
          <a:off x="0" y="34547175"/>
          <a:ext cx="44424600"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85</xdr:row>
      <xdr:rowOff>0</xdr:rowOff>
    </xdr:from>
    <xdr:to>
      <xdr:col>67</xdr:col>
      <xdr:colOff>0</xdr:colOff>
      <xdr:row>85</xdr:row>
      <xdr:rowOff>0</xdr:rowOff>
    </xdr:to>
    <xdr:cxnSp macro="">
      <xdr:nvCxnSpPr>
        <xdr:cNvPr id="274" name="Straight Connector 273">
          <a:extLst>
            <a:ext uri="{FF2B5EF4-FFF2-40B4-BE49-F238E27FC236}">
              <a16:creationId xmlns:a16="http://schemas.microsoft.com/office/drawing/2014/main" id="{00000000-0008-0000-0800-000012010000}"/>
            </a:ext>
          </a:extLst>
        </xdr:cNvPr>
        <xdr:cNvCxnSpPr/>
      </xdr:nvCxnSpPr>
      <xdr:spPr>
        <a:xfrm>
          <a:off x="0" y="25648227"/>
          <a:ext cx="50040886" cy="0"/>
        </a:xfrm>
        <a:prstGeom prst="line">
          <a:avLst/>
        </a:prstGeom>
        <a:ln w="31750">
          <a:solidFill>
            <a:srgbClr val="41404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14</xdr:row>
      <xdr:rowOff>0</xdr:rowOff>
    </xdr:from>
    <xdr:to>
      <xdr:col>4</xdr:col>
      <xdr:colOff>0</xdr:colOff>
      <xdr:row>15</xdr:row>
      <xdr:rowOff>321868</xdr:rowOff>
    </xdr:to>
    <xdr:sp macro="" textlink="">
      <xdr:nvSpPr>
        <xdr:cNvPr id="337" name="TextBox 336">
          <a:extLst>
            <a:ext uri="{FF2B5EF4-FFF2-40B4-BE49-F238E27FC236}">
              <a16:creationId xmlns:a16="http://schemas.microsoft.com/office/drawing/2014/main" id="{00000000-0008-0000-0800-000051010000}"/>
            </a:ext>
          </a:extLst>
        </xdr:cNvPr>
        <xdr:cNvSpPr txBox="1"/>
      </xdr:nvSpPr>
      <xdr:spPr>
        <a:xfrm>
          <a:off x="1777594" y="6144768"/>
          <a:ext cx="329184" cy="651052"/>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2</a:t>
          </a:r>
        </a:p>
      </xdr:txBody>
    </xdr:sp>
    <xdr:clientData/>
  </xdr:twoCellAnchor>
  <xdr:twoCellAnchor>
    <xdr:from>
      <xdr:col>3</xdr:col>
      <xdr:colOff>0</xdr:colOff>
      <xdr:row>89</xdr:row>
      <xdr:rowOff>0</xdr:rowOff>
    </xdr:from>
    <xdr:to>
      <xdr:col>4</xdr:col>
      <xdr:colOff>0</xdr:colOff>
      <xdr:row>91</xdr:row>
      <xdr:rowOff>0</xdr:rowOff>
    </xdr:to>
    <xdr:sp macro="" textlink="">
      <xdr:nvSpPr>
        <xdr:cNvPr id="308" name="TextBox 307">
          <a:extLst>
            <a:ext uri="{FF2B5EF4-FFF2-40B4-BE49-F238E27FC236}">
              <a16:creationId xmlns:a16="http://schemas.microsoft.com/office/drawing/2014/main" id="{00000000-0008-0000-0800-000034010000}"/>
            </a:ext>
          </a:extLst>
        </xdr:cNvPr>
        <xdr:cNvSpPr txBox="1"/>
      </xdr:nvSpPr>
      <xdr:spPr>
        <a:xfrm>
          <a:off x="1777594" y="33137856"/>
          <a:ext cx="329184" cy="841248"/>
        </a:xfrm>
        <a:prstGeom prst="rect">
          <a:avLst/>
        </a:prstGeom>
        <a:solidFill>
          <a:schemeClr val="accent5">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nchorCtr="0"/>
        <a:lstStyle/>
        <a:p>
          <a:pPr marL="0" indent="0" algn="ctr"/>
          <a:r>
            <a:rPr lang="en-AU" sz="1000">
              <a:solidFill>
                <a:schemeClr val="dk1"/>
              </a:solidFill>
              <a:latin typeface="Arial" panose="020B0604020202020204" pitchFamily="34" charset="0"/>
              <a:ea typeface="+mn-ea"/>
              <a:cs typeface="Arial" panose="020B0604020202020204" pitchFamily="34" charset="0"/>
            </a:rPr>
            <a:t>1-3</a:t>
          </a:r>
          <a:r>
            <a:rPr lang="en-AU" sz="1000" baseline="0">
              <a:solidFill>
                <a:schemeClr val="dk1"/>
              </a:solidFill>
              <a:latin typeface="Arial" panose="020B0604020202020204" pitchFamily="34" charset="0"/>
              <a:ea typeface="+mn-ea"/>
              <a:cs typeface="Arial" panose="020B0604020202020204" pitchFamily="34" charset="0"/>
            </a:rPr>
            <a:t> scaled</a:t>
          </a:r>
          <a:endParaRPr lang="en-AU" sz="1000">
            <a:solidFill>
              <a:schemeClr val="dk1"/>
            </a:solidFill>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88</xdr:row>
      <xdr:rowOff>0</xdr:rowOff>
    </xdr:from>
    <xdr:to>
      <xdr:col>2</xdr:col>
      <xdr:colOff>0</xdr:colOff>
      <xdr:row>91</xdr:row>
      <xdr:rowOff>0</xdr:rowOff>
    </xdr:to>
    <xdr:sp macro="" textlink="">
      <xdr:nvSpPr>
        <xdr:cNvPr id="319" name="TextBox 318">
          <a:extLst>
            <a:ext uri="{FF2B5EF4-FFF2-40B4-BE49-F238E27FC236}">
              <a16:creationId xmlns:a16="http://schemas.microsoft.com/office/drawing/2014/main" id="{00000000-0008-0000-0800-00003F010000}"/>
            </a:ext>
          </a:extLst>
        </xdr:cNvPr>
        <xdr:cNvSpPr txBox="1"/>
      </xdr:nvSpPr>
      <xdr:spPr>
        <a:xfrm>
          <a:off x="0" y="32486803"/>
          <a:ext cx="636422" cy="1492301"/>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AU" sz="1100">
              <a:solidFill>
                <a:schemeClr val="dk1"/>
              </a:solidFill>
              <a:latin typeface="Arial" panose="020B0604020202020204" pitchFamily="34" charset="0"/>
              <a:ea typeface="+mn-ea"/>
              <a:cs typeface="Arial" panose="020B0604020202020204" pitchFamily="34" charset="0"/>
            </a:rPr>
            <a:t>Ene-2</a:t>
          </a:r>
        </a:p>
      </xdr:txBody>
    </xdr:sp>
    <xdr:clientData/>
  </xdr:twoCellAnchor>
  <xdr:twoCellAnchor>
    <xdr:from>
      <xdr:col>2</xdr:col>
      <xdr:colOff>0</xdr:colOff>
      <xdr:row>88</xdr:row>
      <xdr:rowOff>0</xdr:rowOff>
    </xdr:from>
    <xdr:to>
      <xdr:col>3</xdr:col>
      <xdr:colOff>0</xdr:colOff>
      <xdr:row>91</xdr:row>
      <xdr:rowOff>0</xdr:rowOff>
    </xdr:to>
    <xdr:sp macro="" textlink="'Scorecard Calcs'!C18">
      <xdr:nvSpPr>
        <xdr:cNvPr id="332" name="TextBox 331">
          <a:extLst>
            <a:ext uri="{FF2B5EF4-FFF2-40B4-BE49-F238E27FC236}">
              <a16:creationId xmlns:a16="http://schemas.microsoft.com/office/drawing/2014/main" id="{00000000-0008-0000-0800-00004C010000}"/>
            </a:ext>
          </a:extLst>
        </xdr:cNvPr>
        <xdr:cNvSpPr txBox="1"/>
      </xdr:nvSpPr>
      <xdr:spPr>
        <a:xfrm>
          <a:off x="636422" y="32486803"/>
          <a:ext cx="1141172" cy="1492301"/>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585D9663-71FD-4BDC-B46E-90474CB1C8CA}" type="TxLink">
            <a:rPr lang="en-US" sz="1000" b="0" i="0" u="none" strike="noStrike">
              <a:solidFill>
                <a:srgbClr val="000000"/>
              </a:solidFill>
              <a:latin typeface="Arial"/>
              <a:ea typeface="+mn-ea"/>
              <a:cs typeface="Arial"/>
            </a:rPr>
            <a:pPr marL="0" indent="0" algn="l"/>
            <a:t>Use of renewable energy</a:t>
          </a:fld>
          <a:endParaRPr lang="en-AU" sz="1100">
            <a:solidFill>
              <a:schemeClr val="dk1"/>
            </a:solidFill>
            <a:latin typeface="+mn-lt"/>
            <a:ea typeface="+mn-ea"/>
            <a:cs typeface="+mn-cs"/>
          </a:endParaRPr>
        </a:p>
      </xdr:txBody>
    </xdr:sp>
    <xdr:clientData/>
  </xdr:twoCellAnchor>
  <xdr:twoCellAnchor>
    <xdr:from>
      <xdr:col>3</xdr:col>
      <xdr:colOff>0</xdr:colOff>
      <xdr:row>168</xdr:row>
      <xdr:rowOff>329183</xdr:rowOff>
    </xdr:from>
    <xdr:to>
      <xdr:col>4</xdr:col>
      <xdr:colOff>0</xdr:colOff>
      <xdr:row>169</xdr:row>
      <xdr:rowOff>797356</xdr:rowOff>
    </xdr:to>
    <xdr:sp macro="" textlink="">
      <xdr:nvSpPr>
        <xdr:cNvPr id="336" name="TextBox 335">
          <a:extLst>
            <a:ext uri="{FF2B5EF4-FFF2-40B4-BE49-F238E27FC236}">
              <a16:creationId xmlns:a16="http://schemas.microsoft.com/office/drawing/2014/main" id="{00000000-0008-0000-0800-000050010000}"/>
            </a:ext>
          </a:extLst>
        </xdr:cNvPr>
        <xdr:cNvSpPr txBox="1"/>
      </xdr:nvSpPr>
      <xdr:spPr>
        <a:xfrm>
          <a:off x="1777594" y="69099378"/>
          <a:ext cx="329184" cy="797357"/>
        </a:xfrm>
        <a:prstGeom prst="rect">
          <a:avLst/>
        </a:prstGeom>
        <a:solidFill>
          <a:schemeClr val="accent5">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nchorCtr="0"/>
        <a:lstStyle/>
        <a:p>
          <a:pPr marL="0" indent="0" algn="ctr"/>
          <a:r>
            <a:rPr lang="en-AU" sz="1000">
              <a:solidFill>
                <a:schemeClr val="dk1"/>
              </a:solidFill>
              <a:latin typeface="Arial" panose="020B0604020202020204" pitchFamily="34" charset="0"/>
              <a:ea typeface="+mn-ea"/>
              <a:cs typeface="Arial" panose="020B0604020202020204" pitchFamily="34" charset="0"/>
            </a:rPr>
            <a:t>1-3 scaled</a:t>
          </a:r>
        </a:p>
      </xdr:txBody>
    </xdr:sp>
    <xdr:clientData/>
  </xdr:twoCellAnchor>
  <xdr:twoCellAnchor>
    <xdr:from>
      <xdr:col>3</xdr:col>
      <xdr:colOff>0</xdr:colOff>
      <xdr:row>77</xdr:row>
      <xdr:rowOff>0</xdr:rowOff>
    </xdr:from>
    <xdr:to>
      <xdr:col>4</xdr:col>
      <xdr:colOff>0</xdr:colOff>
      <xdr:row>78</xdr:row>
      <xdr:rowOff>324114</xdr:rowOff>
    </xdr:to>
    <xdr:sp macro="" textlink="">
      <xdr:nvSpPr>
        <xdr:cNvPr id="338" name="TextBox 337">
          <a:extLst>
            <a:ext uri="{FF2B5EF4-FFF2-40B4-BE49-F238E27FC236}">
              <a16:creationId xmlns:a16="http://schemas.microsoft.com/office/drawing/2014/main" id="{00000000-0008-0000-0800-000052010000}"/>
            </a:ext>
          </a:extLst>
        </xdr:cNvPr>
        <xdr:cNvSpPr txBox="1"/>
      </xdr:nvSpPr>
      <xdr:spPr>
        <a:xfrm>
          <a:off x="1777594" y="29363213"/>
          <a:ext cx="329184" cy="814232"/>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1</a:t>
          </a:r>
        </a:p>
      </xdr:txBody>
    </xdr:sp>
    <xdr:clientData/>
  </xdr:twoCellAnchor>
  <xdr:twoCellAnchor>
    <xdr:from>
      <xdr:col>3</xdr:col>
      <xdr:colOff>0</xdr:colOff>
      <xdr:row>79</xdr:row>
      <xdr:rowOff>3728</xdr:rowOff>
    </xdr:from>
    <xdr:to>
      <xdr:col>4</xdr:col>
      <xdr:colOff>0</xdr:colOff>
      <xdr:row>81</xdr:row>
      <xdr:rowOff>0</xdr:rowOff>
    </xdr:to>
    <xdr:sp macro="" textlink="">
      <xdr:nvSpPr>
        <xdr:cNvPr id="339" name="TextBox 338">
          <a:extLst>
            <a:ext uri="{FF2B5EF4-FFF2-40B4-BE49-F238E27FC236}">
              <a16:creationId xmlns:a16="http://schemas.microsoft.com/office/drawing/2014/main" id="{00000000-0008-0000-0800-000053010000}"/>
            </a:ext>
          </a:extLst>
        </xdr:cNvPr>
        <xdr:cNvSpPr txBox="1"/>
      </xdr:nvSpPr>
      <xdr:spPr>
        <a:xfrm>
          <a:off x="1777594" y="30186243"/>
          <a:ext cx="329184" cy="81557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2</a:t>
          </a:r>
        </a:p>
      </xdr:txBody>
    </xdr:sp>
    <xdr:clientData/>
  </xdr:twoCellAnchor>
  <xdr:twoCellAnchor>
    <xdr:from>
      <xdr:col>3</xdr:col>
      <xdr:colOff>0</xdr:colOff>
      <xdr:row>80</xdr:row>
      <xdr:rowOff>475488</xdr:rowOff>
    </xdr:from>
    <xdr:to>
      <xdr:col>4</xdr:col>
      <xdr:colOff>0</xdr:colOff>
      <xdr:row>85</xdr:row>
      <xdr:rowOff>14631</xdr:rowOff>
    </xdr:to>
    <xdr:sp macro="" textlink="">
      <xdr:nvSpPr>
        <xdr:cNvPr id="340" name="TextBox 339">
          <a:extLst>
            <a:ext uri="{FF2B5EF4-FFF2-40B4-BE49-F238E27FC236}">
              <a16:creationId xmlns:a16="http://schemas.microsoft.com/office/drawing/2014/main" id="{00000000-0008-0000-0800-000054010000}"/>
            </a:ext>
          </a:extLst>
        </xdr:cNvPr>
        <xdr:cNvSpPr txBox="1"/>
      </xdr:nvSpPr>
      <xdr:spPr>
        <a:xfrm>
          <a:off x="1777594" y="30987187"/>
          <a:ext cx="329184" cy="1514247"/>
        </a:xfrm>
        <a:prstGeom prst="rect">
          <a:avLst/>
        </a:prstGeom>
        <a:solidFill>
          <a:schemeClr val="accent5">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n-AU" sz="1100">
              <a:solidFill>
                <a:schemeClr val="dk1"/>
              </a:solidFill>
              <a:latin typeface="Arial" panose="020B0604020202020204" pitchFamily="34" charset="0"/>
              <a:ea typeface="+mn-ea"/>
              <a:cs typeface="Arial" panose="020B0604020202020204" pitchFamily="34" charset="0"/>
            </a:rPr>
            <a:t>3</a:t>
          </a:r>
        </a:p>
      </xdr:txBody>
    </xdr:sp>
    <xdr:clientData/>
  </xdr:twoCellAnchor>
  <xdr:twoCellAnchor>
    <xdr:from>
      <xdr:col>0</xdr:col>
      <xdr:colOff>21945</xdr:colOff>
      <xdr:row>0</xdr:row>
      <xdr:rowOff>1689809</xdr:rowOff>
    </xdr:from>
    <xdr:to>
      <xdr:col>1</xdr:col>
      <xdr:colOff>21945</xdr:colOff>
      <xdr:row>46</xdr:row>
      <xdr:rowOff>7315</xdr:rowOff>
    </xdr:to>
    <xdr:sp macro="" textlink="">
      <xdr:nvSpPr>
        <xdr:cNvPr id="341" name="TextBox 340">
          <a:extLst>
            <a:ext uri="{FF2B5EF4-FFF2-40B4-BE49-F238E27FC236}">
              <a16:creationId xmlns:a16="http://schemas.microsoft.com/office/drawing/2014/main" id="{00000000-0008-0000-0800-000055010000}"/>
            </a:ext>
          </a:extLst>
        </xdr:cNvPr>
        <xdr:cNvSpPr txBox="1"/>
      </xdr:nvSpPr>
      <xdr:spPr>
        <a:xfrm>
          <a:off x="21945" y="1689809"/>
          <a:ext cx="629107" cy="17527221"/>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marL="0" indent="0" algn="ctr"/>
          <a:r>
            <a:rPr lang="en-AU" sz="2000">
              <a:solidFill>
                <a:schemeClr val="dk1"/>
              </a:solidFill>
              <a:latin typeface="Arial" panose="020B0604020202020204" pitchFamily="34" charset="0"/>
              <a:ea typeface="+mn-ea"/>
              <a:cs typeface="Arial" panose="020B0604020202020204" pitchFamily="34" charset="0"/>
            </a:rPr>
            <a:t>Management Systems</a:t>
          </a:r>
        </a:p>
      </xdr:txBody>
    </xdr:sp>
    <xdr:clientData/>
  </xdr:twoCellAnchor>
  <xdr:twoCellAnchor>
    <xdr:from>
      <xdr:col>0</xdr:col>
      <xdr:colOff>0</xdr:colOff>
      <xdr:row>67</xdr:row>
      <xdr:rowOff>164521</xdr:rowOff>
    </xdr:from>
    <xdr:to>
      <xdr:col>1</xdr:col>
      <xdr:colOff>0</xdr:colOff>
      <xdr:row>85</xdr:row>
      <xdr:rowOff>14630</xdr:rowOff>
    </xdr:to>
    <xdr:sp macro="" textlink="">
      <xdr:nvSpPr>
        <xdr:cNvPr id="342" name="TextBox 341">
          <a:extLst>
            <a:ext uri="{FF2B5EF4-FFF2-40B4-BE49-F238E27FC236}">
              <a16:creationId xmlns:a16="http://schemas.microsoft.com/office/drawing/2014/main" id="{00000000-0008-0000-0800-000056010000}"/>
            </a:ext>
          </a:extLst>
        </xdr:cNvPr>
        <xdr:cNvSpPr txBox="1"/>
      </xdr:nvSpPr>
      <xdr:spPr>
        <a:xfrm>
          <a:off x="0" y="25818927"/>
          <a:ext cx="629107" cy="6448420"/>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marL="0" indent="0" algn="ctr"/>
          <a:r>
            <a:rPr lang="en-AU" sz="2000">
              <a:solidFill>
                <a:schemeClr val="dk1"/>
              </a:solidFill>
              <a:latin typeface="Arial" panose="020B0604020202020204" pitchFamily="34" charset="0"/>
              <a:ea typeface="+mn-ea"/>
              <a:cs typeface="Arial" panose="020B0604020202020204" pitchFamily="34" charset="0"/>
            </a:rPr>
            <a:t>Climate Change Adapation</a:t>
          </a:r>
        </a:p>
      </xdr:txBody>
    </xdr:sp>
    <xdr:clientData/>
  </xdr:twoCellAnchor>
  <xdr:twoCellAnchor>
    <xdr:from>
      <xdr:col>0</xdr:col>
      <xdr:colOff>0</xdr:colOff>
      <xdr:row>85</xdr:row>
      <xdr:rowOff>0</xdr:rowOff>
    </xdr:from>
    <xdr:to>
      <xdr:col>1</xdr:col>
      <xdr:colOff>0</xdr:colOff>
      <xdr:row>91</xdr:row>
      <xdr:rowOff>14630</xdr:rowOff>
    </xdr:to>
    <xdr:sp macro="" textlink="">
      <xdr:nvSpPr>
        <xdr:cNvPr id="343" name="TextBox 342">
          <a:extLst>
            <a:ext uri="{FF2B5EF4-FFF2-40B4-BE49-F238E27FC236}">
              <a16:creationId xmlns:a16="http://schemas.microsoft.com/office/drawing/2014/main" id="{00000000-0008-0000-0800-000057010000}"/>
            </a:ext>
          </a:extLst>
        </xdr:cNvPr>
        <xdr:cNvSpPr txBox="1"/>
      </xdr:nvSpPr>
      <xdr:spPr>
        <a:xfrm>
          <a:off x="0" y="32252717"/>
          <a:ext cx="629107" cy="2655417"/>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marL="0" indent="0" algn="ctr"/>
          <a:r>
            <a:rPr lang="en-AU" sz="2000">
              <a:solidFill>
                <a:schemeClr val="dk1"/>
              </a:solidFill>
              <a:latin typeface="Arial" panose="020B0604020202020204" pitchFamily="34" charset="0"/>
              <a:ea typeface="+mn-ea"/>
              <a:cs typeface="Arial" panose="020B0604020202020204" pitchFamily="34" charset="0"/>
            </a:rPr>
            <a:t>Energy and Carbon</a:t>
          </a:r>
        </a:p>
      </xdr:txBody>
    </xdr:sp>
    <xdr:clientData/>
  </xdr:twoCellAnchor>
  <xdr:twoCellAnchor>
    <xdr:from>
      <xdr:col>0</xdr:col>
      <xdr:colOff>0</xdr:colOff>
      <xdr:row>91</xdr:row>
      <xdr:rowOff>0</xdr:rowOff>
    </xdr:from>
    <xdr:to>
      <xdr:col>1</xdr:col>
      <xdr:colOff>0</xdr:colOff>
      <xdr:row>95</xdr:row>
      <xdr:rowOff>7315</xdr:rowOff>
    </xdr:to>
    <xdr:sp macro="" textlink="">
      <xdr:nvSpPr>
        <xdr:cNvPr id="344" name="TextBox 343">
          <a:extLst>
            <a:ext uri="{FF2B5EF4-FFF2-40B4-BE49-F238E27FC236}">
              <a16:creationId xmlns:a16="http://schemas.microsoft.com/office/drawing/2014/main" id="{00000000-0008-0000-0800-000058010000}"/>
            </a:ext>
          </a:extLst>
        </xdr:cNvPr>
        <xdr:cNvSpPr txBox="1"/>
      </xdr:nvSpPr>
      <xdr:spPr>
        <a:xfrm>
          <a:off x="0" y="34893504"/>
          <a:ext cx="629107" cy="1989734"/>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marL="0" indent="0" algn="ctr"/>
          <a:r>
            <a:rPr lang="en-AU" sz="2000">
              <a:solidFill>
                <a:schemeClr val="dk1"/>
              </a:solidFill>
              <a:latin typeface="Arial" panose="020B0604020202020204" pitchFamily="34" charset="0"/>
              <a:ea typeface="+mn-ea"/>
              <a:cs typeface="Arial" panose="020B0604020202020204" pitchFamily="34" charset="0"/>
            </a:rPr>
            <a:t>Water</a:t>
          </a:r>
        </a:p>
      </xdr:txBody>
    </xdr:sp>
    <xdr:clientData/>
  </xdr:twoCellAnchor>
  <xdr:twoCellAnchor>
    <xdr:from>
      <xdr:col>0</xdr:col>
      <xdr:colOff>0</xdr:colOff>
      <xdr:row>95</xdr:row>
      <xdr:rowOff>0</xdr:rowOff>
    </xdr:from>
    <xdr:to>
      <xdr:col>1</xdr:col>
      <xdr:colOff>0</xdr:colOff>
      <xdr:row>101</xdr:row>
      <xdr:rowOff>0</xdr:rowOff>
    </xdr:to>
    <xdr:sp macro="" textlink="">
      <xdr:nvSpPr>
        <xdr:cNvPr id="345" name="TextBox 344">
          <a:extLst>
            <a:ext uri="{FF2B5EF4-FFF2-40B4-BE49-F238E27FC236}">
              <a16:creationId xmlns:a16="http://schemas.microsoft.com/office/drawing/2014/main" id="{00000000-0008-0000-0800-000059010000}"/>
            </a:ext>
          </a:extLst>
        </xdr:cNvPr>
        <xdr:cNvSpPr txBox="1"/>
      </xdr:nvSpPr>
      <xdr:spPr>
        <a:xfrm>
          <a:off x="0" y="36875923"/>
          <a:ext cx="629107" cy="2640787"/>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marL="0" indent="0" algn="ctr"/>
          <a:r>
            <a:rPr lang="en-AU" sz="2000">
              <a:solidFill>
                <a:schemeClr val="dk1"/>
              </a:solidFill>
              <a:latin typeface="Arial" panose="020B0604020202020204" pitchFamily="34" charset="0"/>
              <a:ea typeface="+mn-ea"/>
              <a:cs typeface="Arial" panose="020B0604020202020204" pitchFamily="34" charset="0"/>
            </a:rPr>
            <a:t>Materials</a:t>
          </a:r>
        </a:p>
      </xdr:txBody>
    </xdr:sp>
    <xdr:clientData/>
  </xdr:twoCellAnchor>
  <xdr:twoCellAnchor>
    <xdr:from>
      <xdr:col>0</xdr:col>
      <xdr:colOff>0</xdr:colOff>
      <xdr:row>100</xdr:row>
      <xdr:rowOff>328185</xdr:rowOff>
    </xdr:from>
    <xdr:to>
      <xdr:col>1</xdr:col>
      <xdr:colOff>0</xdr:colOff>
      <xdr:row>134</xdr:row>
      <xdr:rowOff>7316</xdr:rowOff>
    </xdr:to>
    <xdr:sp macro="" textlink="">
      <xdr:nvSpPr>
        <xdr:cNvPr id="346" name="TextBox 345">
          <a:extLst>
            <a:ext uri="{FF2B5EF4-FFF2-40B4-BE49-F238E27FC236}">
              <a16:creationId xmlns:a16="http://schemas.microsoft.com/office/drawing/2014/main" id="{00000000-0008-0000-0800-00005A010000}"/>
            </a:ext>
          </a:extLst>
        </xdr:cNvPr>
        <xdr:cNvSpPr txBox="1"/>
      </xdr:nvSpPr>
      <xdr:spPr>
        <a:xfrm>
          <a:off x="0" y="39515711"/>
          <a:ext cx="629107" cy="13870619"/>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marL="0" indent="0" algn="ctr"/>
          <a:r>
            <a:rPr lang="en-AU" sz="2000">
              <a:solidFill>
                <a:schemeClr val="dk1"/>
              </a:solidFill>
              <a:latin typeface="Arial" panose="020B0604020202020204" pitchFamily="34" charset="0"/>
              <a:ea typeface="+mn-ea"/>
              <a:cs typeface="Arial" panose="020B0604020202020204" pitchFamily="34" charset="0"/>
            </a:rPr>
            <a:t>Discharges to Air, Land and Water</a:t>
          </a:r>
        </a:p>
      </xdr:txBody>
    </xdr:sp>
    <xdr:clientData/>
  </xdr:twoCellAnchor>
  <xdr:twoCellAnchor>
    <xdr:from>
      <xdr:col>0</xdr:col>
      <xdr:colOff>0</xdr:colOff>
      <xdr:row>134</xdr:row>
      <xdr:rowOff>1</xdr:rowOff>
    </xdr:from>
    <xdr:to>
      <xdr:col>1</xdr:col>
      <xdr:colOff>0</xdr:colOff>
      <xdr:row>149</xdr:row>
      <xdr:rowOff>7315</xdr:rowOff>
    </xdr:to>
    <xdr:sp macro="" textlink="">
      <xdr:nvSpPr>
        <xdr:cNvPr id="347" name="TextBox 346">
          <a:extLst>
            <a:ext uri="{FF2B5EF4-FFF2-40B4-BE49-F238E27FC236}">
              <a16:creationId xmlns:a16="http://schemas.microsoft.com/office/drawing/2014/main" id="{00000000-0008-0000-0800-00005B010000}"/>
            </a:ext>
          </a:extLst>
        </xdr:cNvPr>
        <xdr:cNvSpPr txBox="1"/>
      </xdr:nvSpPr>
      <xdr:spPr>
        <a:xfrm>
          <a:off x="0" y="53379015"/>
          <a:ext cx="629107" cy="8244230"/>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marL="0" indent="0" algn="ctr"/>
          <a:r>
            <a:rPr lang="en-AU" sz="2000">
              <a:solidFill>
                <a:schemeClr val="dk1"/>
              </a:solidFill>
              <a:latin typeface="Arial" panose="020B0604020202020204" pitchFamily="34" charset="0"/>
              <a:ea typeface="+mn-ea"/>
              <a:cs typeface="Arial" panose="020B0604020202020204" pitchFamily="34" charset="0"/>
            </a:rPr>
            <a:t>Land</a:t>
          </a:r>
        </a:p>
      </xdr:txBody>
    </xdr:sp>
    <xdr:clientData/>
  </xdr:twoCellAnchor>
  <xdr:twoCellAnchor>
    <xdr:from>
      <xdr:col>0</xdr:col>
      <xdr:colOff>0</xdr:colOff>
      <xdr:row>149</xdr:row>
      <xdr:rowOff>0</xdr:rowOff>
    </xdr:from>
    <xdr:to>
      <xdr:col>1</xdr:col>
      <xdr:colOff>0</xdr:colOff>
      <xdr:row>168</xdr:row>
      <xdr:rowOff>7315</xdr:rowOff>
    </xdr:to>
    <xdr:sp macro="" textlink="">
      <xdr:nvSpPr>
        <xdr:cNvPr id="348" name="TextBox 347">
          <a:extLst>
            <a:ext uri="{FF2B5EF4-FFF2-40B4-BE49-F238E27FC236}">
              <a16:creationId xmlns:a16="http://schemas.microsoft.com/office/drawing/2014/main" id="{00000000-0008-0000-0800-00005C010000}"/>
            </a:ext>
          </a:extLst>
        </xdr:cNvPr>
        <xdr:cNvSpPr txBox="1"/>
      </xdr:nvSpPr>
      <xdr:spPr>
        <a:xfrm>
          <a:off x="0" y="61615930"/>
          <a:ext cx="629107" cy="7044537"/>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marL="0" indent="0" algn="ctr"/>
          <a:r>
            <a:rPr lang="en-AU" sz="2000">
              <a:solidFill>
                <a:schemeClr val="dk1"/>
              </a:solidFill>
              <a:latin typeface="Arial" panose="020B0604020202020204" pitchFamily="34" charset="0"/>
              <a:ea typeface="+mn-ea"/>
              <a:cs typeface="Arial" panose="020B0604020202020204" pitchFamily="34" charset="0"/>
            </a:rPr>
            <a:t>Waste</a:t>
          </a:r>
        </a:p>
      </xdr:txBody>
    </xdr:sp>
    <xdr:clientData/>
  </xdr:twoCellAnchor>
  <xdr:twoCellAnchor>
    <xdr:from>
      <xdr:col>0</xdr:col>
      <xdr:colOff>0</xdr:colOff>
      <xdr:row>168</xdr:row>
      <xdr:rowOff>0</xdr:rowOff>
    </xdr:from>
    <xdr:to>
      <xdr:col>1</xdr:col>
      <xdr:colOff>0</xdr:colOff>
      <xdr:row>173</xdr:row>
      <xdr:rowOff>21946</xdr:rowOff>
    </xdr:to>
    <xdr:sp macro="" textlink="">
      <xdr:nvSpPr>
        <xdr:cNvPr id="349" name="TextBox 348">
          <a:extLst>
            <a:ext uri="{FF2B5EF4-FFF2-40B4-BE49-F238E27FC236}">
              <a16:creationId xmlns:a16="http://schemas.microsoft.com/office/drawing/2014/main" id="{00000000-0008-0000-0800-00005D010000}"/>
            </a:ext>
          </a:extLst>
        </xdr:cNvPr>
        <xdr:cNvSpPr txBox="1"/>
      </xdr:nvSpPr>
      <xdr:spPr>
        <a:xfrm>
          <a:off x="0" y="68653152"/>
          <a:ext cx="629107" cy="3277210"/>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marL="0" indent="0" algn="ctr"/>
          <a:r>
            <a:rPr lang="en-AU" sz="2000">
              <a:solidFill>
                <a:schemeClr val="dk1"/>
              </a:solidFill>
              <a:latin typeface="Arial" panose="020B0604020202020204" pitchFamily="34" charset="0"/>
              <a:ea typeface="+mn-ea"/>
              <a:cs typeface="Arial" panose="020B0604020202020204" pitchFamily="34" charset="0"/>
            </a:rPr>
            <a:t>Ecology</a:t>
          </a:r>
        </a:p>
      </xdr:txBody>
    </xdr:sp>
    <xdr:clientData/>
  </xdr:twoCellAnchor>
  <xdr:twoCellAnchor>
    <xdr:from>
      <xdr:col>0</xdr:col>
      <xdr:colOff>0</xdr:colOff>
      <xdr:row>173</xdr:row>
      <xdr:rowOff>0</xdr:rowOff>
    </xdr:from>
    <xdr:to>
      <xdr:col>1</xdr:col>
      <xdr:colOff>0</xdr:colOff>
      <xdr:row>182</xdr:row>
      <xdr:rowOff>0</xdr:rowOff>
    </xdr:to>
    <xdr:sp macro="" textlink="">
      <xdr:nvSpPr>
        <xdr:cNvPr id="350" name="TextBox 349">
          <a:extLst>
            <a:ext uri="{FF2B5EF4-FFF2-40B4-BE49-F238E27FC236}">
              <a16:creationId xmlns:a16="http://schemas.microsoft.com/office/drawing/2014/main" id="{00000000-0008-0000-0800-00005E010000}"/>
            </a:ext>
          </a:extLst>
        </xdr:cNvPr>
        <xdr:cNvSpPr txBox="1"/>
      </xdr:nvSpPr>
      <xdr:spPr>
        <a:xfrm>
          <a:off x="0" y="71908416"/>
          <a:ext cx="629107" cy="4111142"/>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marL="0" indent="0" algn="ctr"/>
          <a:r>
            <a:rPr lang="en-AU" sz="1600">
              <a:solidFill>
                <a:schemeClr val="dk1"/>
              </a:solidFill>
              <a:latin typeface="Arial" panose="020B0604020202020204" pitchFamily="34" charset="0"/>
              <a:ea typeface="+mn-ea"/>
              <a:cs typeface="Arial" panose="020B0604020202020204" pitchFamily="34" charset="0"/>
            </a:rPr>
            <a:t>Community Health, Well-being and Safety</a:t>
          </a:r>
        </a:p>
      </xdr:txBody>
    </xdr:sp>
    <xdr:clientData/>
  </xdr:twoCellAnchor>
  <xdr:twoCellAnchor>
    <xdr:from>
      <xdr:col>0</xdr:col>
      <xdr:colOff>0</xdr:colOff>
      <xdr:row>182</xdr:row>
      <xdr:rowOff>0</xdr:rowOff>
    </xdr:from>
    <xdr:to>
      <xdr:col>1</xdr:col>
      <xdr:colOff>0</xdr:colOff>
      <xdr:row>194</xdr:row>
      <xdr:rowOff>321868</xdr:rowOff>
    </xdr:to>
    <xdr:sp macro="" textlink="">
      <xdr:nvSpPr>
        <xdr:cNvPr id="352" name="TextBox 351">
          <a:extLst>
            <a:ext uri="{FF2B5EF4-FFF2-40B4-BE49-F238E27FC236}">
              <a16:creationId xmlns:a16="http://schemas.microsoft.com/office/drawing/2014/main" id="{00000000-0008-0000-0800-000060010000}"/>
            </a:ext>
          </a:extLst>
        </xdr:cNvPr>
        <xdr:cNvSpPr txBox="1"/>
      </xdr:nvSpPr>
      <xdr:spPr>
        <a:xfrm>
          <a:off x="0" y="76019558"/>
          <a:ext cx="629107" cy="4023360"/>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marL="0" indent="0" algn="ctr"/>
          <a:r>
            <a:rPr lang="en-AU" sz="2000">
              <a:solidFill>
                <a:schemeClr val="dk1"/>
              </a:solidFill>
              <a:latin typeface="Arial" panose="020B0604020202020204" pitchFamily="34" charset="0"/>
              <a:ea typeface="+mn-ea"/>
              <a:cs typeface="Arial" panose="020B0604020202020204" pitchFamily="34" charset="0"/>
            </a:rPr>
            <a:t>Heritage</a:t>
          </a:r>
        </a:p>
      </xdr:txBody>
    </xdr:sp>
    <xdr:clientData/>
  </xdr:twoCellAnchor>
  <xdr:twoCellAnchor>
    <xdr:from>
      <xdr:col>0</xdr:col>
      <xdr:colOff>0</xdr:colOff>
      <xdr:row>194</xdr:row>
      <xdr:rowOff>321867</xdr:rowOff>
    </xdr:from>
    <xdr:to>
      <xdr:col>1</xdr:col>
      <xdr:colOff>0</xdr:colOff>
      <xdr:row>214</xdr:row>
      <xdr:rowOff>482803</xdr:rowOff>
    </xdr:to>
    <xdr:sp macro="" textlink="">
      <xdr:nvSpPr>
        <xdr:cNvPr id="353" name="TextBox 352">
          <a:extLst>
            <a:ext uri="{FF2B5EF4-FFF2-40B4-BE49-F238E27FC236}">
              <a16:creationId xmlns:a16="http://schemas.microsoft.com/office/drawing/2014/main" id="{00000000-0008-0000-0800-000061010000}"/>
            </a:ext>
          </a:extLst>
        </xdr:cNvPr>
        <xdr:cNvSpPr txBox="1"/>
      </xdr:nvSpPr>
      <xdr:spPr>
        <a:xfrm>
          <a:off x="0" y="80042917"/>
          <a:ext cx="629107" cy="9034273"/>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marL="0" indent="0" algn="ctr"/>
          <a:r>
            <a:rPr lang="en-AU" sz="2000">
              <a:solidFill>
                <a:schemeClr val="dk1"/>
              </a:solidFill>
              <a:latin typeface="Arial" panose="020B0604020202020204" pitchFamily="34" charset="0"/>
              <a:ea typeface="+mn-ea"/>
              <a:cs typeface="Arial" panose="020B0604020202020204" pitchFamily="34" charset="0"/>
            </a:rPr>
            <a:t>Stakeholder</a:t>
          </a:r>
          <a:r>
            <a:rPr lang="en-AU" sz="2000" baseline="0">
              <a:solidFill>
                <a:schemeClr val="dk1"/>
              </a:solidFill>
              <a:latin typeface="Arial" panose="020B0604020202020204" pitchFamily="34" charset="0"/>
              <a:ea typeface="+mn-ea"/>
              <a:cs typeface="Arial" panose="020B0604020202020204" pitchFamily="34" charset="0"/>
            </a:rPr>
            <a:t> Participation</a:t>
          </a:r>
          <a:endParaRPr lang="en-AU" sz="2000">
            <a:solidFill>
              <a:schemeClr val="dk1"/>
            </a:solidFill>
            <a:latin typeface="Arial" panose="020B0604020202020204" pitchFamily="34" charset="0"/>
            <a:ea typeface="+mn-ea"/>
            <a:cs typeface="Arial" panose="020B0604020202020204" pitchFamily="34" charset="0"/>
          </a:endParaRPr>
        </a:p>
      </xdr:txBody>
    </xdr:sp>
    <xdr:clientData/>
  </xdr:twoCellAnchor>
  <xdr:twoCellAnchor>
    <xdr:from>
      <xdr:col>0</xdr:col>
      <xdr:colOff>0</xdr:colOff>
      <xdr:row>214</xdr:row>
      <xdr:rowOff>490118</xdr:rowOff>
    </xdr:from>
    <xdr:to>
      <xdr:col>1</xdr:col>
      <xdr:colOff>0</xdr:colOff>
      <xdr:row>223</xdr:row>
      <xdr:rowOff>21944</xdr:rowOff>
    </xdr:to>
    <xdr:sp macro="" textlink="">
      <xdr:nvSpPr>
        <xdr:cNvPr id="354" name="TextBox 353">
          <a:extLst>
            <a:ext uri="{FF2B5EF4-FFF2-40B4-BE49-F238E27FC236}">
              <a16:creationId xmlns:a16="http://schemas.microsoft.com/office/drawing/2014/main" id="{00000000-0008-0000-0800-000062010000}"/>
            </a:ext>
          </a:extLst>
        </xdr:cNvPr>
        <xdr:cNvSpPr txBox="1"/>
      </xdr:nvSpPr>
      <xdr:spPr>
        <a:xfrm>
          <a:off x="0" y="89084505"/>
          <a:ext cx="629107" cy="3642969"/>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marL="0" indent="0" algn="ctr"/>
          <a:r>
            <a:rPr lang="en-AU" sz="2000">
              <a:solidFill>
                <a:schemeClr val="dk1"/>
              </a:solidFill>
              <a:latin typeface="Arial" panose="020B0604020202020204" pitchFamily="34" charset="0"/>
              <a:ea typeface="+mn-ea"/>
              <a:cs typeface="Arial" panose="020B0604020202020204" pitchFamily="34" charset="0"/>
            </a:rPr>
            <a:t>Urban and Landscape Design</a:t>
          </a:r>
        </a:p>
      </xdr:txBody>
    </xdr:sp>
    <xdr:clientData/>
  </xdr:twoCellAnchor>
  <xdr:twoCellAnchor>
    <xdr:from>
      <xdr:col>0</xdr:col>
      <xdr:colOff>0</xdr:colOff>
      <xdr:row>223</xdr:row>
      <xdr:rowOff>0</xdr:rowOff>
    </xdr:from>
    <xdr:to>
      <xdr:col>1</xdr:col>
      <xdr:colOff>0</xdr:colOff>
      <xdr:row>224</xdr:row>
      <xdr:rowOff>0</xdr:rowOff>
    </xdr:to>
    <xdr:sp macro="" textlink="">
      <xdr:nvSpPr>
        <xdr:cNvPr id="355" name="TextBox 354">
          <a:extLst>
            <a:ext uri="{FF2B5EF4-FFF2-40B4-BE49-F238E27FC236}">
              <a16:creationId xmlns:a16="http://schemas.microsoft.com/office/drawing/2014/main" id="{00000000-0008-0000-0800-000063010000}"/>
            </a:ext>
          </a:extLst>
        </xdr:cNvPr>
        <xdr:cNvSpPr txBox="1"/>
      </xdr:nvSpPr>
      <xdr:spPr>
        <a:xfrm>
          <a:off x="0" y="92705530"/>
          <a:ext cx="629107" cy="2099462"/>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marL="0" indent="0" algn="ctr"/>
          <a:r>
            <a:rPr lang="en-AU" sz="2000">
              <a:solidFill>
                <a:schemeClr val="dk1"/>
              </a:solidFill>
              <a:latin typeface="Arial" panose="020B0604020202020204" pitchFamily="34" charset="0"/>
              <a:ea typeface="+mn-ea"/>
              <a:cs typeface="Arial" panose="020B0604020202020204" pitchFamily="34" charset="0"/>
            </a:rPr>
            <a:t>Innovation</a:t>
          </a:r>
        </a:p>
      </xdr:txBody>
    </xdr:sp>
    <xdr:clientData/>
  </xdr:twoCellAnchor>
  <xdr:twoCellAnchor>
    <xdr:from>
      <xdr:col>68</xdr:col>
      <xdr:colOff>1731818</xdr:colOff>
      <xdr:row>0</xdr:row>
      <xdr:rowOff>51955</xdr:rowOff>
    </xdr:from>
    <xdr:to>
      <xdr:col>68</xdr:col>
      <xdr:colOff>1947818</xdr:colOff>
      <xdr:row>0</xdr:row>
      <xdr:rowOff>267955</xdr:rowOff>
    </xdr:to>
    <xdr:sp macro="" textlink="">
      <xdr:nvSpPr>
        <xdr:cNvPr id="358" name="Bent-Up Arrow 357">
          <a:hlinkClick xmlns:r="http://schemas.openxmlformats.org/officeDocument/2006/relationships" r:id="rId3"/>
          <a:extLst>
            <a:ext uri="{FF2B5EF4-FFF2-40B4-BE49-F238E27FC236}">
              <a16:creationId xmlns:a16="http://schemas.microsoft.com/office/drawing/2014/main" id="{00000000-0008-0000-0800-000066010000}"/>
            </a:ext>
          </a:extLst>
        </xdr:cNvPr>
        <xdr:cNvSpPr/>
      </xdr:nvSpPr>
      <xdr:spPr>
        <a:xfrm rot="16200000">
          <a:off x="13754350" y="158025"/>
          <a:ext cx="216000" cy="3859"/>
        </a:xfrm>
        <a:prstGeom prst="bentUpArrow">
          <a:avLst/>
        </a:prstGeom>
      </xdr:spPr>
      <xdr:style>
        <a:lnRef idx="0">
          <a:schemeClr val="dk1"/>
        </a:lnRef>
        <a:fillRef idx="3">
          <a:schemeClr val="dk1"/>
        </a:fillRef>
        <a:effectRef idx="3">
          <a:schemeClr val="dk1"/>
        </a:effectRef>
        <a:fontRef idx="minor">
          <a:schemeClr val="lt1"/>
        </a:fontRef>
      </xdr:style>
      <xdr:txBody>
        <a:bodyPr vertOverflow="clip" horzOverflow="clip" rtlCol="0" anchor="t"/>
        <a:lstStyle/>
        <a:p>
          <a:pPr algn="l"/>
          <a:endParaRPr lang="en-AU" sz="1100"/>
        </a:p>
      </xdr:txBody>
    </xdr:sp>
    <xdr:clientData/>
  </xdr:twoCellAnchor>
  <xdr:twoCellAnchor>
    <xdr:from>
      <xdr:col>67</xdr:col>
      <xdr:colOff>0</xdr:colOff>
      <xdr:row>0</xdr:row>
      <xdr:rowOff>1</xdr:rowOff>
    </xdr:from>
    <xdr:to>
      <xdr:col>74</xdr:col>
      <xdr:colOff>0</xdr:colOff>
      <xdr:row>0</xdr:row>
      <xdr:rowOff>363683</xdr:rowOff>
    </xdr:to>
    <xdr:sp macro="" textlink="">
      <xdr:nvSpPr>
        <xdr:cNvPr id="359" name="TextBox 358">
          <a:extLst>
            <a:ext uri="{FF2B5EF4-FFF2-40B4-BE49-F238E27FC236}">
              <a16:creationId xmlns:a16="http://schemas.microsoft.com/office/drawing/2014/main" id="{00000000-0008-0000-0800-000067010000}"/>
            </a:ext>
          </a:extLst>
        </xdr:cNvPr>
        <xdr:cNvSpPr txBox="1"/>
      </xdr:nvSpPr>
      <xdr:spPr>
        <a:xfrm>
          <a:off x="37292890" y="1"/>
          <a:ext cx="3145536" cy="363682"/>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ctr"/>
        <a:lstStyle/>
        <a:p>
          <a:pPr algn="ctr"/>
          <a:r>
            <a:rPr lang="en-AU" sz="1200" b="1">
              <a:solidFill>
                <a:schemeClr val="bg1"/>
              </a:solidFill>
              <a:latin typeface="Arial" panose="020B0604020202020204" pitchFamily="34" charset="0"/>
              <a:cs typeface="Arial" panose="020B0604020202020204" pitchFamily="34" charset="0"/>
            </a:rPr>
            <a:t>Cost - Benefit Tracking</a:t>
          </a:r>
        </a:p>
      </xdr:txBody>
    </xdr:sp>
    <xdr:clientData/>
  </xdr:twoCellAnchor>
  <xdr:twoCellAnchor>
    <xdr:from>
      <xdr:col>73</xdr:col>
      <xdr:colOff>1870364</xdr:colOff>
      <xdr:row>0</xdr:row>
      <xdr:rowOff>43296</xdr:rowOff>
    </xdr:from>
    <xdr:to>
      <xdr:col>74</xdr:col>
      <xdr:colOff>34159</xdr:colOff>
      <xdr:row>0</xdr:row>
      <xdr:rowOff>259296</xdr:rowOff>
    </xdr:to>
    <xdr:sp macro="" textlink="">
      <xdr:nvSpPr>
        <xdr:cNvPr id="360" name="Bent-Up Arrow 359">
          <a:hlinkClick xmlns:r="http://schemas.openxmlformats.org/officeDocument/2006/relationships" r:id="rId3"/>
          <a:extLst>
            <a:ext uri="{FF2B5EF4-FFF2-40B4-BE49-F238E27FC236}">
              <a16:creationId xmlns:a16="http://schemas.microsoft.com/office/drawing/2014/main" id="{00000000-0008-0000-0800-000068010000}"/>
            </a:ext>
          </a:extLst>
        </xdr:cNvPr>
        <xdr:cNvSpPr/>
      </xdr:nvSpPr>
      <xdr:spPr>
        <a:xfrm rot="16200000">
          <a:off x="28722489" y="133053"/>
          <a:ext cx="216000" cy="36486"/>
        </a:xfrm>
        <a:prstGeom prst="bentUp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n-AU"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458892</xdr:colOff>
      <xdr:row>2</xdr:row>
      <xdr:rowOff>57534</xdr:rowOff>
    </xdr:to>
    <xdr:pic>
      <xdr:nvPicPr>
        <xdr:cNvPr id="24" name="Picture 9" descr="IS logo RGB png.png">
          <a:hlinkClick xmlns:r="http://schemas.openxmlformats.org/officeDocument/2006/relationships" r:id="rId1"/>
          <a:extLst>
            <a:ext uri="{FF2B5EF4-FFF2-40B4-BE49-F238E27FC236}">
              <a16:creationId xmlns:a16="http://schemas.microsoft.com/office/drawing/2014/main" id="{00000000-0008-0000-0900-00001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057672" cy="1059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270662</xdr:colOff>
      <xdr:row>0</xdr:row>
      <xdr:rowOff>345642</xdr:rowOff>
    </xdr:from>
    <xdr:to>
      <xdr:col>3</xdr:col>
      <xdr:colOff>29259</xdr:colOff>
      <xdr:row>0</xdr:row>
      <xdr:rowOff>833933</xdr:rowOff>
    </xdr:to>
    <xdr:sp macro="" textlink="">
      <xdr:nvSpPr>
        <xdr:cNvPr id="25" name="TextBox 24">
          <a:extLst>
            <a:ext uri="{FF2B5EF4-FFF2-40B4-BE49-F238E27FC236}">
              <a16:creationId xmlns:a16="http://schemas.microsoft.com/office/drawing/2014/main" id="{00000000-0008-0000-0900-000019000000}"/>
            </a:ext>
          </a:extLst>
        </xdr:cNvPr>
        <xdr:cNvSpPr txBox="1"/>
      </xdr:nvSpPr>
      <xdr:spPr>
        <a:xfrm>
          <a:off x="950976" y="345642"/>
          <a:ext cx="3343045" cy="488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1">
              <a:solidFill>
                <a:schemeClr val="bg1"/>
              </a:solidFill>
              <a:latin typeface="Arial" panose="020B0604020202020204" pitchFamily="34" charset="0"/>
              <a:cs typeface="Arial" panose="020B0604020202020204" pitchFamily="34" charset="0"/>
            </a:rPr>
            <a:t>Infrastructure Sustainability Scorecard</a:t>
          </a:r>
        </a:p>
        <a:p>
          <a:r>
            <a:rPr lang="en-AU" sz="1200" b="1">
              <a:solidFill>
                <a:schemeClr val="bg1">
                  <a:lumMod val="50000"/>
                </a:schemeClr>
              </a:solidFill>
              <a:latin typeface="Arial" panose="020B0604020202020204" pitchFamily="34" charset="0"/>
              <a:cs typeface="Arial" panose="020B0604020202020204" pitchFamily="34" charset="0"/>
            </a:rPr>
            <a:t>Calculations</a:t>
          </a: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83514</xdr:colOff>
      <xdr:row>1</xdr:row>
      <xdr:rowOff>152400</xdr:rowOff>
    </xdr:from>
    <xdr:to>
      <xdr:col>9</xdr:col>
      <xdr:colOff>980235</xdr:colOff>
      <xdr:row>2</xdr:row>
      <xdr:rowOff>466724</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188414" y="257175"/>
          <a:ext cx="4097121" cy="542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tlCol="0" anchor="ctr"/>
        <a:lstStyle/>
        <a:p>
          <a:r>
            <a:rPr lang="en-AU" sz="1200" b="1" i="0" u="none" strike="noStrike">
              <a:solidFill>
                <a:schemeClr val="dk1"/>
              </a:solidFill>
              <a:latin typeface="Arial" pitchFamily="34" charset="0"/>
              <a:ea typeface="+mn-ea"/>
              <a:cs typeface="Arial" pitchFamily="34" charset="0"/>
            </a:rPr>
            <a:t>Infrastructure Sustainability Weightings </a:t>
          </a:r>
          <a:r>
            <a:rPr lang="en-AU" sz="1200" b="1" i="0" u="none" strike="noStrike" baseline="0">
              <a:solidFill>
                <a:schemeClr val="dk1"/>
              </a:solidFill>
              <a:latin typeface="Arial" pitchFamily="34" charset="0"/>
              <a:ea typeface="+mn-ea"/>
              <a:cs typeface="Arial" pitchFamily="34" charset="0"/>
            </a:rPr>
            <a:t>Assessment</a:t>
          </a:r>
          <a:br>
            <a:rPr lang="en-AU" sz="1200" b="1">
              <a:latin typeface="Arial" pitchFamily="34" charset="0"/>
              <a:cs typeface="Arial" pitchFamily="34" charset="0"/>
            </a:rPr>
          </a:br>
          <a:r>
            <a:rPr lang="en-AU" sz="1200" b="1">
              <a:solidFill>
                <a:schemeClr val="bg1">
                  <a:lumMod val="65000"/>
                </a:schemeClr>
              </a:solidFill>
              <a:latin typeface="Arial" pitchFamily="34" charset="0"/>
              <a:cs typeface="Arial" pitchFamily="34" charset="0"/>
            </a:rPr>
            <a:t>Charts</a:t>
          </a:r>
        </a:p>
      </xdr:txBody>
    </xdr:sp>
    <xdr:clientData/>
  </xdr:twoCellAnchor>
  <xdr:twoCellAnchor editAs="oneCell">
    <xdr:from>
      <xdr:col>0</xdr:col>
      <xdr:colOff>0</xdr:colOff>
      <xdr:row>0</xdr:row>
      <xdr:rowOff>0</xdr:rowOff>
    </xdr:from>
    <xdr:to>
      <xdr:col>2</xdr:col>
      <xdr:colOff>490118</xdr:colOff>
      <xdr:row>4</xdr:row>
      <xdr:rowOff>65837</xdr:rowOff>
    </xdr:to>
    <xdr:pic>
      <xdr:nvPicPr>
        <xdr:cNvPr id="3" name="Picture 9" descr="IS logo RGB png.png">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99718" cy="1065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109726</xdr:colOff>
      <xdr:row>3</xdr:row>
      <xdr:rowOff>160934</xdr:rowOff>
    </xdr:from>
    <xdr:to>
      <xdr:col>16</xdr:col>
      <xdr:colOff>51206</xdr:colOff>
      <xdr:row>18</xdr:row>
      <xdr:rowOff>160934</xdr:rowOff>
    </xdr:to>
    <xdr:graphicFrame macro="">
      <xdr:nvGraphicFramePr>
        <xdr:cNvPr id="4" name="Chart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117042</xdr:colOff>
      <xdr:row>19</xdr:row>
      <xdr:rowOff>138988</xdr:rowOff>
    </xdr:from>
    <xdr:to>
      <xdr:col>16</xdr:col>
      <xdr:colOff>65836</xdr:colOff>
      <xdr:row>34</xdr:row>
      <xdr:rowOff>138988</xdr:rowOff>
    </xdr:to>
    <xdr:graphicFrame macro="">
      <xdr:nvGraphicFramePr>
        <xdr:cNvPr id="5" name="Chart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sca.org.au/Users/Case%20Manager/Documents/ISCA/Temp/2016-01-19%20032%20WDW%20Design%20Submission%20Scorecard%20-%201%20Round%20RW.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isca.org.au/sites/ratings/028%20YPWRF/Shared%20Documents/2.%20Assessment/YPWRF%20Rating%20tool_FINAL%20v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Page"/>
      <sheetName val="Introduction"/>
      <sheetName val="Instructions"/>
      <sheetName val="Disclaimer"/>
      <sheetName val="Project or Asset Input"/>
      <sheetName val="Verification"/>
      <sheetName val="Man"/>
      <sheetName val="Pro"/>
      <sheetName val="Cli"/>
      <sheetName val="Ene"/>
      <sheetName val="Wat"/>
      <sheetName val="Mat"/>
      <sheetName val="Dis"/>
      <sheetName val="Lan"/>
      <sheetName val="Was"/>
      <sheetName val="Eco"/>
      <sheetName val="Hea"/>
      <sheetName val="Her"/>
      <sheetName val="Sta"/>
      <sheetName val="Urb"/>
      <sheetName val="Inn"/>
      <sheetName val="Credit Summary"/>
      <sheetName val="Graphic input"/>
      <sheetName val="Graphical Summary"/>
      <sheetName val="PivotTable"/>
      <sheetName val="Changelog"/>
      <sheetName val="WeightingsAssR1"/>
      <sheetName val="WeightingsVerR1"/>
      <sheetName val="WeightingsAssR2"/>
      <sheetName val="WeightingsVerR2"/>
      <sheetName val="OriginalWeight"/>
      <sheetName val="Categories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A1" t="str">
            <v>CreditCode</v>
          </cell>
          <cell r="B1" t="str">
            <v>CatAbbrev</v>
          </cell>
          <cell r="G1" t="str">
            <v>Combined Weight</v>
          </cell>
          <cell r="O1" t="str">
            <v>Scoped_Out_or_NA_NUM</v>
          </cell>
          <cell r="S1" t="str">
            <v>PointsWithScopeOut</v>
          </cell>
          <cell r="Z1" t="str">
            <v>AdjustedPointsB</v>
          </cell>
          <cell r="AC1" t="str">
            <v>MissingPointsIfWholeCatOut</v>
          </cell>
          <cell r="AJ1" t="str">
            <v>Adjusted for Distortion Correction</v>
          </cell>
          <cell r="AK1" t="str">
            <v>TotalPointsPerCategory</v>
          </cell>
          <cell r="AM1" t="str">
            <v>PointsAchieved</v>
          </cell>
        </row>
        <row r="2">
          <cell r="A2" t="str">
            <v>Man-1</v>
          </cell>
          <cell r="B2" t="str">
            <v>Man</v>
          </cell>
          <cell r="G2">
            <v>1.0714285714285713E-2</v>
          </cell>
          <cell r="O2">
            <v>0</v>
          </cell>
          <cell r="S2">
            <v>1.0714285714285713E-2</v>
          </cell>
          <cell r="Z2">
            <v>1.0714285714285713E-2</v>
          </cell>
          <cell r="AC2">
            <v>0</v>
          </cell>
          <cell r="AK2">
            <v>12.97546012269938</v>
          </cell>
          <cell r="AM2">
            <v>1.3240265431325904</v>
          </cell>
        </row>
        <row r="3">
          <cell r="A3" t="str">
            <v>Man-2</v>
          </cell>
          <cell r="B3" t="str">
            <v>Man</v>
          </cell>
          <cell r="G3">
            <v>4.2857142857142842E-3</v>
          </cell>
          <cell r="O3">
            <v>0</v>
          </cell>
          <cell r="S3">
            <v>4.2857142857142842E-3</v>
          </cell>
          <cell r="Z3">
            <v>4.2857142857142842E-3</v>
          </cell>
          <cell r="AC3">
            <v>0</v>
          </cell>
          <cell r="AK3">
            <v>12.97546012269938</v>
          </cell>
          <cell r="AM3">
            <v>0.52961061725303593</v>
          </cell>
        </row>
        <row r="4">
          <cell r="A4" t="str">
            <v>Man-3</v>
          </cell>
          <cell r="B4" t="str">
            <v>Man</v>
          </cell>
          <cell r="G4">
            <v>8.5714285714285684E-3</v>
          </cell>
          <cell r="O4">
            <v>0</v>
          </cell>
          <cell r="S4">
            <v>8.5714285714285684E-3</v>
          </cell>
          <cell r="Z4">
            <v>8.5714285714285684E-3</v>
          </cell>
          <cell r="AC4">
            <v>0</v>
          </cell>
          <cell r="AK4">
            <v>12.97546012269938</v>
          </cell>
          <cell r="AM4">
            <v>1.0592212345060719</v>
          </cell>
        </row>
        <row r="5">
          <cell r="A5" t="str">
            <v>Man-4</v>
          </cell>
          <cell r="B5" t="str">
            <v>Man</v>
          </cell>
          <cell r="G5">
            <v>1.0714285714285713E-2</v>
          </cell>
          <cell r="O5">
            <v>0</v>
          </cell>
          <cell r="S5">
            <v>1.0714285714285713E-2</v>
          </cell>
          <cell r="Z5">
            <v>1.0714285714285713E-2</v>
          </cell>
          <cell r="AC5">
            <v>0</v>
          </cell>
          <cell r="AK5">
            <v>12.97546012269938</v>
          </cell>
          <cell r="AM5">
            <v>0.88268436208839351</v>
          </cell>
        </row>
        <row r="6">
          <cell r="A6" t="str">
            <v>Man-5</v>
          </cell>
          <cell r="B6" t="str">
            <v>Man</v>
          </cell>
          <cell r="G6">
            <v>8.5714285714285684E-3</v>
          </cell>
          <cell r="O6">
            <v>0</v>
          </cell>
          <cell r="S6">
            <v>8.5714285714285684E-3</v>
          </cell>
          <cell r="Z6">
            <v>8.5714285714285684E-3</v>
          </cell>
          <cell r="AC6">
            <v>0</v>
          </cell>
          <cell r="AK6">
            <v>12.97546012269938</v>
          </cell>
          <cell r="AM6">
            <v>1.0592212345060719</v>
          </cell>
        </row>
        <row r="7">
          <cell r="A7" t="str">
            <v>Man-6</v>
          </cell>
          <cell r="B7" t="str">
            <v>Man</v>
          </cell>
          <cell r="G7">
            <v>8.5714285714285684E-3</v>
          </cell>
          <cell r="O7">
            <v>0</v>
          </cell>
          <cell r="S7">
            <v>8.5714285714285684E-3</v>
          </cell>
          <cell r="Z7">
            <v>8.5714285714285684E-3</v>
          </cell>
          <cell r="AC7">
            <v>0</v>
          </cell>
          <cell r="AK7">
            <v>12.97546012269938</v>
          </cell>
          <cell r="AM7">
            <v>1.0592212345060719</v>
          </cell>
        </row>
        <row r="8">
          <cell r="A8" t="str">
            <v>Man-7</v>
          </cell>
          <cell r="B8" t="str">
            <v>Man</v>
          </cell>
          <cell r="G8">
            <v>2.1428571428571425E-2</v>
          </cell>
          <cell r="O8">
            <v>0</v>
          </cell>
          <cell r="S8">
            <v>2.1428571428571425E-2</v>
          </cell>
          <cell r="Z8">
            <v>2.1428571428571425E-2</v>
          </cell>
          <cell r="AC8">
            <v>0</v>
          </cell>
          <cell r="AK8">
            <v>12.97546012269938</v>
          </cell>
          <cell r="AM8">
            <v>1.765368724176787</v>
          </cell>
        </row>
        <row r="9">
          <cell r="A9" t="str">
            <v>Man-8</v>
          </cell>
          <cell r="B9" t="str">
            <v>Man</v>
          </cell>
          <cell r="G9">
            <v>3.214285714285714E-2</v>
          </cell>
          <cell r="O9">
            <v>0</v>
          </cell>
          <cell r="S9">
            <v>3.214285714285714E-2</v>
          </cell>
          <cell r="Z9">
            <v>3.214285714285714E-2</v>
          </cell>
          <cell r="AC9">
            <v>0</v>
          </cell>
          <cell r="AK9">
            <v>12.97546012269938</v>
          </cell>
          <cell r="AM9">
            <v>2.6480530862651808</v>
          </cell>
        </row>
        <row r="10">
          <cell r="A10" t="str">
            <v>Pro-1</v>
          </cell>
          <cell r="B10" t="str">
            <v>Pro</v>
          </cell>
          <cell r="G10">
            <v>1.2500000000000001E-2</v>
          </cell>
          <cell r="O10">
            <v>0</v>
          </cell>
          <cell r="S10">
            <v>1.2500000000000001E-2</v>
          </cell>
          <cell r="Z10">
            <v>1.2500000000000001E-2</v>
          </cell>
          <cell r="AC10">
            <v>0</v>
          </cell>
          <cell r="AK10">
            <v>3.089395267309377</v>
          </cell>
          <cell r="AM10">
            <v>1.5446976336546892</v>
          </cell>
        </row>
        <row r="11">
          <cell r="A11" t="str">
            <v>Pro-2</v>
          </cell>
          <cell r="B11" t="str">
            <v>Pro</v>
          </cell>
          <cell r="G11">
            <v>1.2500000000000001E-2</v>
          </cell>
          <cell r="O11">
            <v>0</v>
          </cell>
          <cell r="S11">
            <v>1.2500000000000001E-2</v>
          </cell>
          <cell r="Z11">
            <v>1.2500000000000001E-2</v>
          </cell>
          <cell r="AC11">
            <v>0</v>
          </cell>
          <cell r="AK11">
            <v>3.089395267309377</v>
          </cell>
          <cell r="AM11">
            <v>1.0297984224364594</v>
          </cell>
        </row>
        <row r="12">
          <cell r="A12" t="str">
            <v>Pro-3</v>
          </cell>
          <cell r="B12" t="str">
            <v>Pro</v>
          </cell>
          <cell r="G12">
            <v>1.2500000000000001E-2</v>
          </cell>
          <cell r="O12">
            <v>1</v>
          </cell>
          <cell r="S12">
            <v>0</v>
          </cell>
          <cell r="Z12">
            <v>0</v>
          </cell>
          <cell r="AC12">
            <v>0</v>
          </cell>
          <cell r="AK12">
            <v>3.089395267309377</v>
          </cell>
          <cell r="AM12">
            <v>0</v>
          </cell>
        </row>
        <row r="13">
          <cell r="A13" t="str">
            <v>Pro-4</v>
          </cell>
          <cell r="B13" t="str">
            <v>Pro</v>
          </cell>
          <cell r="G13">
            <v>1.2500000000000001E-2</v>
          </cell>
          <cell r="O13">
            <v>1</v>
          </cell>
          <cell r="S13">
            <v>0</v>
          </cell>
          <cell r="Z13">
            <v>0</v>
          </cell>
          <cell r="AC13">
            <v>0</v>
          </cell>
          <cell r="AK13">
            <v>3.089395267309377</v>
          </cell>
          <cell r="AM13">
            <v>0</v>
          </cell>
        </row>
        <row r="14">
          <cell r="A14" t="str">
            <v>Cli-1</v>
          </cell>
          <cell r="B14" t="str">
            <v>Cli</v>
          </cell>
          <cell r="G14">
            <v>2.5000000000000001E-2</v>
          </cell>
          <cell r="O14">
            <v>0</v>
          </cell>
          <cell r="S14">
            <v>2.5000000000000001E-2</v>
          </cell>
          <cell r="Z14">
            <v>2.5000000000000001E-2</v>
          </cell>
          <cell r="AC14">
            <v>0</v>
          </cell>
          <cell r="AK14">
            <v>6.1787905346187539</v>
          </cell>
          <cell r="AM14">
            <v>1.0297984224364594</v>
          </cell>
        </row>
        <row r="15">
          <cell r="A15" t="str">
            <v>Cli-2</v>
          </cell>
          <cell r="B15" t="str">
            <v>Cli</v>
          </cell>
          <cell r="G15">
            <v>2.5000000000000001E-2</v>
          </cell>
          <cell r="O15">
            <v>0</v>
          </cell>
          <cell r="S15">
            <v>2.5000000000000001E-2</v>
          </cell>
          <cell r="Z15">
            <v>2.5000000000000001E-2</v>
          </cell>
          <cell r="AC15">
            <v>0</v>
          </cell>
          <cell r="AK15">
            <v>6.1787905346187539</v>
          </cell>
          <cell r="AM15">
            <v>2.0595968448729187</v>
          </cell>
        </row>
        <row r="16">
          <cell r="A16" t="str">
            <v>Ene-1</v>
          </cell>
          <cell r="B16" t="str">
            <v>Ene</v>
          </cell>
          <cell r="G16">
            <v>4.6666666666666669E-2</v>
          </cell>
          <cell r="O16">
            <v>0</v>
          </cell>
          <cell r="S16">
            <v>4.6666666666666669E-2</v>
          </cell>
          <cell r="Z16">
            <v>4.6666666666666669E-2</v>
          </cell>
          <cell r="AC16">
            <v>0</v>
          </cell>
          <cell r="AK16">
            <v>12.975460122699383</v>
          </cell>
          <cell r="AM16">
            <v>1.9222903885480573</v>
          </cell>
        </row>
        <row r="17">
          <cell r="A17" t="str">
            <v>Ene-2</v>
          </cell>
          <cell r="B17" t="str">
            <v>Ene</v>
          </cell>
          <cell r="G17">
            <v>4.6666666666666669E-2</v>
          </cell>
          <cell r="O17">
            <v>0</v>
          </cell>
          <cell r="S17">
            <v>4.6666666666666669E-2</v>
          </cell>
          <cell r="Z17">
            <v>4.6666666666666669E-2</v>
          </cell>
          <cell r="AC17">
            <v>0</v>
          </cell>
          <cell r="AK17">
            <v>12.975460122699383</v>
          </cell>
          <cell r="AM17">
            <v>5.7668711656441722</v>
          </cell>
        </row>
        <row r="18">
          <cell r="A18" t="str">
            <v>Ene-3</v>
          </cell>
          <cell r="B18" t="str">
            <v>Ene</v>
          </cell>
          <cell r="G18">
            <v>1.1666666666666667E-2</v>
          </cell>
          <cell r="O18">
            <v>0</v>
          </cell>
          <cell r="S18">
            <v>1.1666666666666667E-2</v>
          </cell>
          <cell r="Z18">
            <v>1.1666666666666667E-2</v>
          </cell>
          <cell r="AC18">
            <v>0</v>
          </cell>
          <cell r="AK18">
            <v>12.975460122699383</v>
          </cell>
          <cell r="AM18">
            <v>0.48057259713701433</v>
          </cell>
        </row>
        <row r="19">
          <cell r="A19" t="str">
            <v>Wat-1</v>
          </cell>
          <cell r="B19" t="str">
            <v>Wat</v>
          </cell>
          <cell r="G19">
            <v>2.9166666666666671E-2</v>
          </cell>
          <cell r="O19">
            <v>0</v>
          </cell>
          <cell r="S19">
            <v>2.9166666666666671E-2</v>
          </cell>
          <cell r="Z19">
            <v>2.9166666666666671E-2</v>
          </cell>
          <cell r="AC19">
            <v>0</v>
          </cell>
          <cell r="AK19">
            <v>8.6503067484662566</v>
          </cell>
          <cell r="AM19">
            <v>2.4028629856850721</v>
          </cell>
        </row>
        <row r="20">
          <cell r="A20" t="str">
            <v>Wat-2</v>
          </cell>
          <cell r="B20" t="str">
            <v>Wat</v>
          </cell>
          <cell r="G20">
            <v>1.7500000000000002E-2</v>
          </cell>
          <cell r="O20">
            <v>0</v>
          </cell>
          <cell r="S20">
            <v>1.7500000000000002E-2</v>
          </cell>
          <cell r="Z20">
            <v>1.7500000000000002E-2</v>
          </cell>
          <cell r="AC20">
            <v>0</v>
          </cell>
          <cell r="AK20">
            <v>8.6503067484662566</v>
          </cell>
          <cell r="AM20">
            <v>2.1625766871165646</v>
          </cell>
        </row>
        <row r="21">
          <cell r="A21" t="str">
            <v>Wat-3</v>
          </cell>
          <cell r="B21" t="str">
            <v>Wat</v>
          </cell>
          <cell r="G21">
            <v>2.3333333333333334E-2</v>
          </cell>
          <cell r="O21">
            <v>0</v>
          </cell>
          <cell r="S21">
            <v>2.3333333333333334E-2</v>
          </cell>
          <cell r="Z21">
            <v>2.3333333333333334E-2</v>
          </cell>
          <cell r="AC21">
            <v>0</v>
          </cell>
          <cell r="AK21">
            <v>8.6503067484662566</v>
          </cell>
          <cell r="AM21">
            <v>2.8834355828220861</v>
          </cell>
        </row>
        <row r="22">
          <cell r="A22" t="str">
            <v>Mat-1</v>
          </cell>
          <cell r="B22" t="str">
            <v>Mat</v>
          </cell>
          <cell r="G22">
            <v>6.2553191489361712E-2</v>
          </cell>
          <cell r="O22">
            <v>0</v>
          </cell>
          <cell r="S22">
            <v>6.2553191489361712E-2</v>
          </cell>
          <cell r="Z22">
            <v>6.2553191489361712E-2</v>
          </cell>
          <cell r="AC22">
            <v>0</v>
          </cell>
          <cell r="AK22">
            <v>7.7300613496932495</v>
          </cell>
          <cell r="AM22">
            <v>7.7300613496932531</v>
          </cell>
        </row>
        <row r="23">
          <cell r="A23" t="str">
            <v>Mat-2</v>
          </cell>
          <cell r="B23" t="str">
            <v>Mat</v>
          </cell>
          <cell r="G23">
            <v>7.4468085106382982E-3</v>
          </cell>
          <cell r="O23">
            <v>1</v>
          </cell>
          <cell r="S23">
            <v>0</v>
          </cell>
          <cell r="Z23">
            <v>0</v>
          </cell>
          <cell r="AC23">
            <v>0</v>
          </cell>
          <cell r="AK23">
            <v>7.7300613496932495</v>
          </cell>
          <cell r="AM23">
            <v>0</v>
          </cell>
        </row>
        <row r="24">
          <cell r="A24" t="str">
            <v>Dis-1</v>
          </cell>
          <cell r="B24" t="str">
            <v>Dis</v>
          </cell>
          <cell r="G24">
            <v>2.916666666666666E-2</v>
          </cell>
          <cell r="O24">
            <v>0</v>
          </cell>
          <cell r="S24">
            <v>2.916666666666666E-2</v>
          </cell>
          <cell r="Z24">
            <v>2.916666666666666E-2</v>
          </cell>
          <cell r="AC24">
            <v>0</v>
          </cell>
          <cell r="AK24">
            <v>12.975460122699381</v>
          </cell>
          <cell r="AM24">
            <v>2.4028629856850712</v>
          </cell>
        </row>
        <row r="25">
          <cell r="A25" t="str">
            <v>Dis-2</v>
          </cell>
          <cell r="B25" t="str">
            <v>Dis</v>
          </cell>
          <cell r="G25">
            <v>2.3333333333333331E-2</v>
          </cell>
          <cell r="O25">
            <v>0</v>
          </cell>
          <cell r="S25">
            <v>2.3333333333333331E-2</v>
          </cell>
          <cell r="Z25">
            <v>2.3333333333333331E-2</v>
          </cell>
          <cell r="AC25">
            <v>0</v>
          </cell>
          <cell r="AK25">
            <v>12.975460122699381</v>
          </cell>
          <cell r="AM25">
            <v>1.9222903885480573</v>
          </cell>
        </row>
        <row r="26">
          <cell r="A26" t="str">
            <v>Dis-3</v>
          </cell>
          <cell r="B26" t="str">
            <v>Dis</v>
          </cell>
          <cell r="G26">
            <v>2.3333333333333331E-2</v>
          </cell>
          <cell r="O26">
            <v>0</v>
          </cell>
          <cell r="S26">
            <v>2.3333333333333331E-2</v>
          </cell>
          <cell r="Z26">
            <v>2.3333333333333331E-2</v>
          </cell>
          <cell r="AC26">
            <v>0</v>
          </cell>
          <cell r="AK26">
            <v>12.975460122699381</v>
          </cell>
          <cell r="AM26">
            <v>2.8834355828220861</v>
          </cell>
        </row>
        <row r="27">
          <cell r="A27" t="str">
            <v>Dis-4</v>
          </cell>
          <cell r="B27" t="str">
            <v>Dis</v>
          </cell>
          <cell r="G27">
            <v>2.3333333333333331E-2</v>
          </cell>
          <cell r="O27">
            <v>0</v>
          </cell>
          <cell r="S27">
            <v>2.3333333333333331E-2</v>
          </cell>
          <cell r="Z27">
            <v>2.3333333333333331E-2</v>
          </cell>
          <cell r="AC27">
            <v>0</v>
          </cell>
          <cell r="AK27">
            <v>12.975460122699381</v>
          </cell>
          <cell r="AM27">
            <v>2.8834355828220861</v>
          </cell>
        </row>
        <row r="28">
          <cell r="A28" t="str">
            <v>Dis-5</v>
          </cell>
          <cell r="B28" t="str">
            <v>Dis</v>
          </cell>
          <cell r="G28">
            <v>5.8333333333333327E-3</v>
          </cell>
          <cell r="O28">
            <v>0</v>
          </cell>
          <cell r="S28">
            <v>5.8333333333333327E-3</v>
          </cell>
          <cell r="Z28">
            <v>5.8333333333333327E-3</v>
          </cell>
          <cell r="AC28">
            <v>0</v>
          </cell>
          <cell r="AK28">
            <v>12.975460122699381</v>
          </cell>
          <cell r="AM28">
            <v>0.72085889570552153</v>
          </cell>
        </row>
        <row r="29">
          <cell r="A29" t="str">
            <v>Lan-1</v>
          </cell>
          <cell r="B29" t="str">
            <v>Lan</v>
          </cell>
          <cell r="G29">
            <v>2.4999999999999998E-2</v>
          </cell>
          <cell r="O29">
            <v>0</v>
          </cell>
          <cell r="S29">
            <v>2.4999999999999998E-2</v>
          </cell>
          <cell r="Z29">
            <v>2.4999999999999998E-2</v>
          </cell>
          <cell r="AC29">
            <v>0</v>
          </cell>
          <cell r="AK29">
            <v>8.6503067484662548</v>
          </cell>
          <cell r="AM29">
            <v>3.0893952673093779</v>
          </cell>
        </row>
        <row r="30">
          <cell r="A30" t="str">
            <v>Lan-2</v>
          </cell>
          <cell r="B30" t="str">
            <v>Lan</v>
          </cell>
          <cell r="G30">
            <v>5.0000000000000001E-3</v>
          </cell>
          <cell r="O30">
            <v>0</v>
          </cell>
          <cell r="S30">
            <v>5.0000000000000001E-3</v>
          </cell>
          <cell r="Z30">
            <v>5.0000000000000001E-3</v>
          </cell>
          <cell r="AC30">
            <v>0</v>
          </cell>
          <cell r="AK30">
            <v>8.6503067484662548</v>
          </cell>
          <cell r="AM30">
            <v>0.61787905346187555</v>
          </cell>
        </row>
        <row r="31">
          <cell r="A31" t="str">
            <v>Lan-3</v>
          </cell>
          <cell r="B31" t="str">
            <v>Lan</v>
          </cell>
          <cell r="G31">
            <v>2.4999999999999998E-2</v>
          </cell>
          <cell r="O31">
            <v>0</v>
          </cell>
          <cell r="S31">
            <v>2.4999999999999998E-2</v>
          </cell>
          <cell r="Z31">
            <v>2.4999999999999998E-2</v>
          </cell>
          <cell r="AC31">
            <v>0</v>
          </cell>
          <cell r="AK31">
            <v>8.6503067484662548</v>
          </cell>
          <cell r="AM31">
            <v>1.0297984224364591</v>
          </cell>
        </row>
        <row r="32">
          <cell r="A32" t="str">
            <v>Lan-4</v>
          </cell>
          <cell r="B32" t="str">
            <v>Lan</v>
          </cell>
          <cell r="G32">
            <v>1.4999999999999999E-2</v>
          </cell>
          <cell r="O32">
            <v>0</v>
          </cell>
          <cell r="S32">
            <v>1.4999999999999999E-2</v>
          </cell>
          <cell r="Z32">
            <v>1.4999999999999999E-2</v>
          </cell>
          <cell r="AC32">
            <v>0</v>
          </cell>
          <cell r="AK32">
            <v>8.6503067484662548</v>
          </cell>
          <cell r="AM32">
            <v>0.92681858019281349</v>
          </cell>
        </row>
        <row r="33">
          <cell r="A33" t="str">
            <v>Was-1</v>
          </cell>
          <cell r="B33" t="str">
            <v>Was</v>
          </cell>
          <cell r="G33">
            <v>3.5000000000000003E-2</v>
          </cell>
          <cell r="O33">
            <v>0</v>
          </cell>
          <cell r="S33">
            <v>3.5000000000000003E-2</v>
          </cell>
          <cell r="Z33">
            <v>3.5000000000000003E-2</v>
          </cell>
          <cell r="AC33">
            <v>0</v>
          </cell>
          <cell r="AK33">
            <v>5.7668711656441705</v>
          </cell>
          <cell r="AM33">
            <v>4.3251533742331292</v>
          </cell>
        </row>
        <row r="34">
          <cell r="A34" t="str">
            <v>Was-2</v>
          </cell>
          <cell r="B34" t="str">
            <v>Was</v>
          </cell>
          <cell r="G34">
            <v>2.3333333333333338E-2</v>
          </cell>
          <cell r="O34">
            <v>1</v>
          </cell>
          <cell r="S34">
            <v>0</v>
          </cell>
          <cell r="Z34">
            <v>0</v>
          </cell>
          <cell r="AC34">
            <v>0</v>
          </cell>
          <cell r="AK34">
            <v>5.7668711656441705</v>
          </cell>
          <cell r="AM34">
            <v>0</v>
          </cell>
        </row>
        <row r="35">
          <cell r="A35" t="str">
            <v>Was-3</v>
          </cell>
          <cell r="B35" t="str">
            <v>Was</v>
          </cell>
          <cell r="G35">
            <v>1.1666666666666669E-2</v>
          </cell>
          <cell r="O35">
            <v>0</v>
          </cell>
          <cell r="S35">
            <v>1.1666666666666669E-2</v>
          </cell>
          <cell r="Z35">
            <v>1.1666666666666669E-2</v>
          </cell>
          <cell r="AC35">
            <v>0</v>
          </cell>
          <cell r="AK35">
            <v>5.7668711656441705</v>
          </cell>
          <cell r="AM35">
            <v>0</v>
          </cell>
        </row>
        <row r="36">
          <cell r="A36" t="str">
            <v>Eco-1</v>
          </cell>
          <cell r="B36" t="str">
            <v>Eco</v>
          </cell>
          <cell r="G36">
            <v>1.5000000000000001E-2</v>
          </cell>
          <cell r="O36">
            <v>1</v>
          </cell>
          <cell r="S36">
            <v>0</v>
          </cell>
          <cell r="Z36">
            <v>0</v>
          </cell>
          <cell r="AC36">
            <v>0</v>
          </cell>
          <cell r="AK36">
            <v>3.7072743207712526</v>
          </cell>
          <cell r="AM36">
            <v>0</v>
          </cell>
        </row>
        <row r="37">
          <cell r="A37" t="str">
            <v>Eco-2</v>
          </cell>
          <cell r="B37" t="str">
            <v>Eco</v>
          </cell>
          <cell r="G37">
            <v>3.0000000000000002E-2</v>
          </cell>
          <cell r="O37">
            <v>0</v>
          </cell>
          <cell r="S37">
            <v>3.0000000000000002E-2</v>
          </cell>
          <cell r="Z37">
            <v>3.0000000000000002E-2</v>
          </cell>
          <cell r="AC37">
            <v>0</v>
          </cell>
          <cell r="AK37">
            <v>3.7072743207712526</v>
          </cell>
          <cell r="AM37">
            <v>1.2357581069237513</v>
          </cell>
        </row>
        <row r="38">
          <cell r="A38" t="str">
            <v>Eco-3</v>
          </cell>
          <cell r="B38" t="str">
            <v>Eco</v>
          </cell>
          <cell r="G38">
            <v>3.0000000000000002E-2</v>
          </cell>
          <cell r="O38">
            <v>1</v>
          </cell>
          <cell r="S38">
            <v>0</v>
          </cell>
          <cell r="Z38">
            <v>0</v>
          </cell>
          <cell r="AC38">
            <v>0</v>
          </cell>
          <cell r="AK38">
            <v>3.7072743207712526</v>
          </cell>
          <cell r="AM38">
            <v>0</v>
          </cell>
        </row>
        <row r="39">
          <cell r="A39" t="str">
            <v>Eco-4</v>
          </cell>
          <cell r="B39" t="str">
            <v>Eco</v>
          </cell>
          <cell r="G39">
            <v>3.0000000000000002E-2</v>
          </cell>
          <cell r="O39">
            <v>1</v>
          </cell>
          <cell r="S39">
            <v>0</v>
          </cell>
          <cell r="Z39">
            <v>0</v>
          </cell>
          <cell r="AC39">
            <v>0</v>
          </cell>
          <cell r="AK39">
            <v>3.7072743207712526</v>
          </cell>
          <cell r="AM39">
            <v>0</v>
          </cell>
        </row>
        <row r="40">
          <cell r="A40" t="str">
            <v>Hea-1</v>
          </cell>
          <cell r="B40" t="str">
            <v>Hea</v>
          </cell>
          <cell r="G40">
            <v>1.4999999999999999E-2</v>
          </cell>
          <cell r="O40">
            <v>0</v>
          </cell>
          <cell r="S40">
            <v>1.4999999999999999E-2</v>
          </cell>
          <cell r="Z40">
            <v>1.4999999999999999E-2</v>
          </cell>
          <cell r="AC40">
            <v>0</v>
          </cell>
          <cell r="AK40">
            <v>6.1787905346187548</v>
          </cell>
          <cell r="AM40">
            <v>0</v>
          </cell>
        </row>
        <row r="41">
          <cell r="A41" t="str">
            <v>Hea-2</v>
          </cell>
          <cell r="B41" t="str">
            <v>Hea</v>
          </cell>
          <cell r="G41">
            <v>1.4999999999999999E-2</v>
          </cell>
          <cell r="O41">
            <v>0</v>
          </cell>
          <cell r="S41">
            <v>1.4999999999999999E-2</v>
          </cell>
          <cell r="Z41">
            <v>1.4999999999999999E-2</v>
          </cell>
          <cell r="AC41">
            <v>0</v>
          </cell>
          <cell r="AK41">
            <v>6.1787905346187548</v>
          </cell>
          <cell r="AM41">
            <v>0</v>
          </cell>
        </row>
        <row r="42">
          <cell r="A42" t="str">
            <v>Hea-3</v>
          </cell>
          <cell r="B42" t="str">
            <v>Hea</v>
          </cell>
          <cell r="G42">
            <v>2.0000000000000004E-2</v>
          </cell>
          <cell r="O42">
            <v>0</v>
          </cell>
          <cell r="S42">
            <v>2.0000000000000004E-2</v>
          </cell>
          <cell r="Z42">
            <v>2.0000000000000004E-2</v>
          </cell>
          <cell r="AC42">
            <v>0</v>
          </cell>
          <cell r="AK42">
            <v>6.1787905346187548</v>
          </cell>
          <cell r="AM42">
            <v>0</v>
          </cell>
        </row>
        <row r="43">
          <cell r="A43" t="str">
            <v>Her-1</v>
          </cell>
          <cell r="B43" t="str">
            <v>Her</v>
          </cell>
          <cell r="G43">
            <v>3.0555555555555558E-2</v>
          </cell>
          <cell r="O43">
            <v>1</v>
          </cell>
          <cell r="S43">
            <v>0</v>
          </cell>
          <cell r="Z43">
            <v>0</v>
          </cell>
          <cell r="AC43">
            <v>2.5000000000000001E-2</v>
          </cell>
          <cell r="AK43">
            <v>0</v>
          </cell>
          <cell r="AM43">
            <v>0</v>
          </cell>
        </row>
        <row r="44">
          <cell r="A44" t="str">
            <v>Her-2</v>
          </cell>
          <cell r="B44" t="str">
            <v>Her</v>
          </cell>
          <cell r="G44">
            <v>1.9444444444444445E-2</v>
          </cell>
          <cell r="O44">
            <v>1</v>
          </cell>
          <cell r="S44">
            <v>0</v>
          </cell>
          <cell r="Z44">
            <v>0</v>
          </cell>
          <cell r="AC44">
            <v>2.5000000000000001E-2</v>
          </cell>
          <cell r="AK44">
            <v>0</v>
          </cell>
          <cell r="AM44">
            <v>0</v>
          </cell>
        </row>
        <row r="45">
          <cell r="A45" t="str">
            <v>Sta-1</v>
          </cell>
          <cell r="B45" t="str">
            <v>Sta</v>
          </cell>
          <cell r="G45">
            <v>1.4999999999999999E-2</v>
          </cell>
          <cell r="O45">
            <v>0</v>
          </cell>
          <cell r="S45">
            <v>1.4999999999999999E-2</v>
          </cell>
          <cell r="Z45">
            <v>1.4999999999999999E-2</v>
          </cell>
          <cell r="AC45">
            <v>0</v>
          </cell>
          <cell r="AK45">
            <v>6.1787905346187539</v>
          </cell>
          <cell r="AM45">
            <v>0</v>
          </cell>
        </row>
        <row r="46">
          <cell r="A46" t="str">
            <v>Sta-2</v>
          </cell>
          <cell r="B46" t="str">
            <v>Sta</v>
          </cell>
          <cell r="G46">
            <v>1.1000000000000001E-2</v>
          </cell>
          <cell r="O46">
            <v>0</v>
          </cell>
          <cell r="S46">
            <v>1.1000000000000001E-2</v>
          </cell>
          <cell r="Z46">
            <v>1.1000000000000001E-2</v>
          </cell>
          <cell r="AC46">
            <v>0</v>
          </cell>
          <cell r="AK46">
            <v>6.1787905346187539</v>
          </cell>
          <cell r="AM46">
            <v>0.45311130587204218</v>
          </cell>
        </row>
        <row r="47">
          <cell r="A47" t="str">
            <v>Sta-3</v>
          </cell>
          <cell r="B47" t="str">
            <v>Sta</v>
          </cell>
          <cell r="G47">
            <v>1.1500000000000002E-2</v>
          </cell>
          <cell r="O47">
            <v>0</v>
          </cell>
          <cell r="S47">
            <v>1.1500000000000002E-2</v>
          </cell>
          <cell r="Z47">
            <v>1.1500000000000002E-2</v>
          </cell>
          <cell r="AC47">
            <v>0</v>
          </cell>
          <cell r="AK47">
            <v>6.1787905346187539</v>
          </cell>
          <cell r="AM47">
            <v>0</v>
          </cell>
        </row>
        <row r="48">
          <cell r="A48" t="str">
            <v>Sta-4</v>
          </cell>
          <cell r="B48" t="str">
            <v>Sta</v>
          </cell>
          <cell r="G48">
            <v>1.2500000000000001E-2</v>
          </cell>
          <cell r="O48">
            <v>0</v>
          </cell>
          <cell r="S48">
            <v>1.2500000000000001E-2</v>
          </cell>
          <cell r="Z48">
            <v>1.2500000000000001E-2</v>
          </cell>
          <cell r="AC48">
            <v>0</v>
          </cell>
          <cell r="AK48">
            <v>6.1787905346187539</v>
          </cell>
          <cell r="AM48">
            <v>0</v>
          </cell>
        </row>
        <row r="49">
          <cell r="A49" t="str">
            <v>Urb-1</v>
          </cell>
          <cell r="B49" t="str">
            <v>Urb</v>
          </cell>
          <cell r="G49">
            <v>1.0000000000000002E-2</v>
          </cell>
          <cell r="O49">
            <v>0</v>
          </cell>
          <cell r="S49">
            <v>1.0000000000000002E-2</v>
          </cell>
          <cell r="Z49">
            <v>1.0000000000000002E-2</v>
          </cell>
          <cell r="AC49">
            <v>0</v>
          </cell>
          <cell r="AK49">
            <v>4.9430324276950044</v>
          </cell>
          <cell r="AM49">
            <v>1.2357581069237515</v>
          </cell>
        </row>
        <row r="50">
          <cell r="A50" t="str">
            <v>Urb-2</v>
          </cell>
          <cell r="B50" t="str">
            <v>Urb</v>
          </cell>
          <cell r="G50">
            <v>1.0000000000000002E-2</v>
          </cell>
          <cell r="O50">
            <v>0</v>
          </cell>
          <cell r="S50">
            <v>1.0000000000000002E-2</v>
          </cell>
          <cell r="Z50">
            <v>1.0000000000000002E-2</v>
          </cell>
          <cell r="AC50">
            <v>0</v>
          </cell>
          <cell r="AK50">
            <v>4.9430324276950044</v>
          </cell>
          <cell r="AM50">
            <v>1.2357581069237515</v>
          </cell>
        </row>
        <row r="51">
          <cell r="A51" t="str">
            <v>Urb-3</v>
          </cell>
          <cell r="B51" t="str">
            <v>Urb</v>
          </cell>
          <cell r="G51">
            <v>2.0000000000000004E-2</v>
          </cell>
          <cell r="O51">
            <v>0</v>
          </cell>
          <cell r="S51">
            <v>2.0000000000000004E-2</v>
          </cell>
          <cell r="Z51">
            <v>2.0000000000000004E-2</v>
          </cell>
          <cell r="AC51">
            <v>0</v>
          </cell>
          <cell r="AK51">
            <v>4.9430324276950044</v>
          </cell>
          <cell r="AM51">
            <v>0.82383873794916773</v>
          </cell>
        </row>
        <row r="52">
          <cell r="A52" t="str">
            <v>Urb-4</v>
          </cell>
          <cell r="B52" t="str">
            <v>Urb</v>
          </cell>
          <cell r="G52">
            <v>1.0000000000000002E-2</v>
          </cell>
          <cell r="O52">
            <v>1</v>
          </cell>
          <cell r="S52">
            <v>0</v>
          </cell>
          <cell r="Z52">
            <v>0</v>
          </cell>
          <cell r="AC52">
            <v>0</v>
          </cell>
          <cell r="AK52">
            <v>4.9430324276950044</v>
          </cell>
          <cell r="AM52">
            <v>0</v>
          </cell>
        </row>
        <row r="53">
          <cell r="A53" t="str">
            <v>Inn-1</v>
          </cell>
          <cell r="B53" t="str">
            <v>Inn</v>
          </cell>
          <cell r="G53">
            <v>0.05</v>
          </cell>
          <cell r="O53">
            <v>0</v>
          </cell>
          <cell r="S53">
            <v>0.05</v>
          </cell>
          <cell r="Z53">
            <v>0.05</v>
          </cell>
          <cell r="AC53">
            <v>0</v>
          </cell>
          <cell r="AK53">
            <v>5</v>
          </cell>
          <cell r="AM53">
            <v>3.3333333333333335</v>
          </cell>
        </row>
      </sheetData>
      <sheetData sheetId="27"/>
      <sheetData sheetId="28">
        <row r="1">
          <cell r="A1" t="str">
            <v>CreditCode</v>
          </cell>
        </row>
        <row r="2">
          <cell r="A2" t="str">
            <v>Man-1</v>
          </cell>
        </row>
        <row r="3">
          <cell r="A3" t="str">
            <v>Man-2</v>
          </cell>
        </row>
        <row r="4">
          <cell r="A4" t="str">
            <v>Man-3</v>
          </cell>
        </row>
        <row r="5">
          <cell r="A5" t="str">
            <v>Man-4</v>
          </cell>
        </row>
        <row r="6">
          <cell r="A6" t="str">
            <v>Man-5</v>
          </cell>
        </row>
        <row r="7">
          <cell r="A7" t="str">
            <v>Man-6</v>
          </cell>
        </row>
        <row r="8">
          <cell r="A8" t="str">
            <v>Man-7</v>
          </cell>
        </row>
        <row r="9">
          <cell r="A9" t="str">
            <v>Man-8</v>
          </cell>
        </row>
        <row r="10">
          <cell r="A10" t="str">
            <v>Pro-1</v>
          </cell>
        </row>
        <row r="11">
          <cell r="A11" t="str">
            <v>Pro-2</v>
          </cell>
        </row>
        <row r="12">
          <cell r="A12" t="str">
            <v>Pro-3</v>
          </cell>
        </row>
        <row r="13">
          <cell r="A13" t="str">
            <v>Pro-4</v>
          </cell>
        </row>
        <row r="14">
          <cell r="A14" t="str">
            <v>Cli-1</v>
          </cell>
        </row>
        <row r="15">
          <cell r="A15" t="str">
            <v>Cli-2</v>
          </cell>
        </row>
        <row r="16">
          <cell r="A16" t="str">
            <v>Ene-1</v>
          </cell>
        </row>
        <row r="17">
          <cell r="A17" t="str">
            <v>Ene-2</v>
          </cell>
        </row>
        <row r="18">
          <cell r="A18" t="str">
            <v>Ene-3</v>
          </cell>
        </row>
        <row r="19">
          <cell r="A19" t="str">
            <v>Wat-1</v>
          </cell>
        </row>
        <row r="20">
          <cell r="A20" t="str">
            <v>Wat-2</v>
          </cell>
        </row>
        <row r="21">
          <cell r="A21" t="str">
            <v>Wat-3</v>
          </cell>
        </row>
        <row r="22">
          <cell r="A22" t="str">
            <v>Mat-1</v>
          </cell>
        </row>
        <row r="23">
          <cell r="A23" t="str">
            <v>Mat-2</v>
          </cell>
        </row>
        <row r="24">
          <cell r="A24" t="str">
            <v>Dis-1</v>
          </cell>
        </row>
        <row r="25">
          <cell r="A25" t="str">
            <v>Dis-2</v>
          </cell>
        </row>
        <row r="26">
          <cell r="A26" t="str">
            <v>Dis-3</v>
          </cell>
        </row>
        <row r="27">
          <cell r="A27" t="str">
            <v>Dis-4</v>
          </cell>
        </row>
        <row r="28">
          <cell r="A28" t="str">
            <v>Dis-5</v>
          </cell>
        </row>
        <row r="29">
          <cell r="A29" t="str">
            <v>Lan-1</v>
          </cell>
        </row>
        <row r="30">
          <cell r="A30" t="str">
            <v>Lan-2</v>
          </cell>
        </row>
        <row r="31">
          <cell r="A31" t="str">
            <v>Lan-3</v>
          </cell>
        </row>
        <row r="32">
          <cell r="A32" t="str">
            <v>Lan-4</v>
          </cell>
        </row>
        <row r="33">
          <cell r="A33" t="str">
            <v>Was-1</v>
          </cell>
        </row>
        <row r="34">
          <cell r="A34" t="str">
            <v>Was-2</v>
          </cell>
        </row>
        <row r="35">
          <cell r="A35" t="str">
            <v>Was-3</v>
          </cell>
        </row>
        <row r="36">
          <cell r="A36" t="str">
            <v>Eco-1</v>
          </cell>
        </row>
        <row r="37">
          <cell r="A37" t="str">
            <v>Eco-2</v>
          </cell>
        </row>
        <row r="38">
          <cell r="A38" t="str">
            <v>Eco-3</v>
          </cell>
        </row>
        <row r="39">
          <cell r="A39" t="str">
            <v>Eco-4</v>
          </cell>
        </row>
        <row r="40">
          <cell r="A40" t="str">
            <v>Hea-1</v>
          </cell>
        </row>
        <row r="41">
          <cell r="A41" t="str">
            <v>Hea-2</v>
          </cell>
        </row>
        <row r="42">
          <cell r="A42" t="str">
            <v>Hea-3</v>
          </cell>
        </row>
        <row r="43">
          <cell r="A43" t="str">
            <v>Her-1</v>
          </cell>
        </row>
        <row r="44">
          <cell r="A44" t="str">
            <v>Her-2</v>
          </cell>
        </row>
        <row r="45">
          <cell r="A45" t="str">
            <v>Sta-1</v>
          </cell>
        </row>
        <row r="46">
          <cell r="A46" t="str">
            <v>Sta-2</v>
          </cell>
        </row>
        <row r="47">
          <cell r="A47" t="str">
            <v>Sta-3</v>
          </cell>
        </row>
        <row r="48">
          <cell r="A48" t="str">
            <v>Sta-4</v>
          </cell>
        </row>
        <row r="49">
          <cell r="A49" t="str">
            <v>Urb-1</v>
          </cell>
        </row>
        <row r="50">
          <cell r="A50" t="str">
            <v>Urb-2</v>
          </cell>
        </row>
        <row r="51">
          <cell r="A51" t="str">
            <v>Urb-3</v>
          </cell>
        </row>
        <row r="52">
          <cell r="A52" t="str">
            <v>Urb-4</v>
          </cell>
        </row>
        <row r="53">
          <cell r="A53" t="str">
            <v>Inn-1</v>
          </cell>
        </row>
      </sheetData>
      <sheetData sheetId="29"/>
      <sheetData sheetId="30"/>
      <sheetData sheetId="31">
        <row r="1">
          <cell r="A1" t="str">
            <v>Credit Name</v>
          </cell>
          <cell r="B1" t="str">
            <v>CatAbbrev1</v>
          </cell>
          <cell r="C1" t="str">
            <v>No. Credits</v>
          </cell>
          <cell r="D1" t="str">
            <v>CatWeight</v>
          </cell>
          <cell r="E1" t="str">
            <v>Score Possible</v>
          </cell>
          <cell r="F1" t="str">
            <v>Achieved</v>
          </cell>
          <cell r="G1" t="str">
            <v>Not Achieved</v>
          </cell>
          <cell r="H1" t="str">
            <v>% Achieved</v>
          </cell>
        </row>
        <row r="2">
          <cell r="A2" t="str">
            <v>Management Systems</v>
          </cell>
          <cell r="B2" t="str">
            <v>Man</v>
          </cell>
          <cell r="C2">
            <v>8</v>
          </cell>
          <cell r="D2">
            <v>0.105</v>
          </cell>
          <cell r="E2">
            <v>12.975460122699378</v>
          </cell>
          <cell r="F2">
            <v>10.327407036434202</v>
          </cell>
          <cell r="G2">
            <v>2.6480530862651754</v>
          </cell>
          <cell r="H2">
            <v>0.7959183673469391</v>
          </cell>
        </row>
        <row r="3">
          <cell r="A3" t="str">
            <v>Procurement and Purchasing</v>
          </cell>
          <cell r="B3" t="str">
            <v>Pro</v>
          </cell>
          <cell r="C3">
            <v>4</v>
          </cell>
          <cell r="D3">
            <v>0.05</v>
          </cell>
          <cell r="E3">
            <v>3.089395267309377</v>
          </cell>
          <cell r="F3">
            <v>2.5744960560911485</v>
          </cell>
          <cell r="G3">
            <v>0.51489921121822846</v>
          </cell>
          <cell r="H3">
            <v>0.8333333333333337</v>
          </cell>
        </row>
        <row r="4">
          <cell r="A4" t="str">
            <v>Climate Change Adaptation</v>
          </cell>
          <cell r="B4" t="str">
            <v>Cli</v>
          </cell>
          <cell r="C4">
            <v>2</v>
          </cell>
          <cell r="D4">
            <v>0.05</v>
          </cell>
          <cell r="E4">
            <v>6.1787905346187539</v>
          </cell>
          <cell r="F4">
            <v>3.0893952673093779</v>
          </cell>
          <cell r="G4">
            <v>3.0893952673093761</v>
          </cell>
          <cell r="H4">
            <v>0.50000000000000011</v>
          </cell>
        </row>
        <row r="5">
          <cell r="A5" t="str">
            <v>Energy and Carbon</v>
          </cell>
          <cell r="B5" t="str">
            <v>Ene</v>
          </cell>
          <cell r="C5">
            <v>3</v>
          </cell>
          <cell r="D5">
            <v>0.105</v>
          </cell>
          <cell r="E5">
            <v>12.975460122699383</v>
          </cell>
          <cell r="F5">
            <v>8.1697341513292443</v>
          </cell>
          <cell r="G5">
            <v>4.8057259713701388</v>
          </cell>
          <cell r="H5">
            <v>0.62962962962962987</v>
          </cell>
        </row>
        <row r="6">
          <cell r="A6" t="str">
            <v>Water</v>
          </cell>
          <cell r="B6" t="str">
            <v>Wat</v>
          </cell>
          <cell r="C6">
            <v>3</v>
          </cell>
          <cell r="D6">
            <v>7.0000000000000007E-2</v>
          </cell>
          <cell r="E6">
            <v>8.6503067484662566</v>
          </cell>
          <cell r="F6">
            <v>7.4488752556237223</v>
          </cell>
          <cell r="G6">
            <v>1.2014314928425343</v>
          </cell>
          <cell r="H6">
            <v>0.86111111111111127</v>
          </cell>
        </row>
        <row r="7">
          <cell r="A7" t="str">
            <v>Materials</v>
          </cell>
          <cell r="B7" t="str">
            <v>Mat</v>
          </cell>
          <cell r="C7">
            <v>2</v>
          </cell>
          <cell r="D7">
            <v>7.0000000000000007E-2</v>
          </cell>
          <cell r="E7">
            <v>7.7300613496932495</v>
          </cell>
          <cell r="F7">
            <v>7.7300613496932531</v>
          </cell>
          <cell r="G7">
            <v>0</v>
          </cell>
          <cell r="H7">
            <v>1.0000000000000004</v>
          </cell>
        </row>
        <row r="8">
          <cell r="A8" t="str">
            <v>Discharges to Air, Land and Water</v>
          </cell>
          <cell r="B8" t="str">
            <v>Dis</v>
          </cell>
          <cell r="C8">
            <v>5</v>
          </cell>
          <cell r="D8">
            <v>0.105</v>
          </cell>
          <cell r="E8">
            <v>12.975460122699383</v>
          </cell>
          <cell r="F8">
            <v>10.812883435582823</v>
          </cell>
          <cell r="G8">
            <v>2.1625766871165606</v>
          </cell>
          <cell r="H8">
            <v>0.83333333333333359</v>
          </cell>
        </row>
        <row r="9">
          <cell r="A9" t="str">
            <v>Land</v>
          </cell>
          <cell r="B9" t="str">
            <v>Lan</v>
          </cell>
          <cell r="C9">
            <v>4</v>
          </cell>
          <cell r="D9">
            <v>7.0000000000000007E-2</v>
          </cell>
          <cell r="E9">
            <v>8.6503067484662548</v>
          </cell>
          <cell r="F9">
            <v>5.6638913234005264</v>
          </cell>
          <cell r="G9">
            <v>2.9864154250657284</v>
          </cell>
          <cell r="H9">
            <v>0.65476190476190499</v>
          </cell>
        </row>
        <row r="10">
          <cell r="A10" t="str">
            <v>Waste</v>
          </cell>
          <cell r="B10" t="str">
            <v>Was</v>
          </cell>
          <cell r="C10">
            <v>3</v>
          </cell>
          <cell r="D10">
            <v>7.0000000000000007E-2</v>
          </cell>
          <cell r="E10">
            <v>5.7668711656441713</v>
          </cell>
          <cell r="F10">
            <v>4.3251533742331292</v>
          </cell>
          <cell r="G10">
            <v>1.4417177914110422</v>
          </cell>
          <cell r="H10">
            <v>0.75000000000000011</v>
          </cell>
        </row>
        <row r="11">
          <cell r="A11" t="str">
            <v>Ecology</v>
          </cell>
          <cell r="B11" t="str">
            <v>Eco</v>
          </cell>
          <cell r="C11">
            <v>4</v>
          </cell>
          <cell r="D11">
            <v>0.105</v>
          </cell>
          <cell r="E11">
            <v>3.7072743207712526</v>
          </cell>
          <cell r="F11">
            <v>1.2357581069237513</v>
          </cell>
          <cell r="G11">
            <v>2.4715162138475013</v>
          </cell>
          <cell r="H11">
            <v>0.33333333333333343</v>
          </cell>
        </row>
        <row r="12">
          <cell r="A12" t="str">
            <v>Community Health, Well-being and Safety</v>
          </cell>
          <cell r="B12" t="str">
            <v>Hea</v>
          </cell>
          <cell r="C12">
            <v>3</v>
          </cell>
          <cell r="D12">
            <v>0.05</v>
          </cell>
          <cell r="E12">
            <v>6.1787905346187548</v>
          </cell>
          <cell r="F12">
            <v>0</v>
          </cell>
          <cell r="G12">
            <v>6.1787905346187548</v>
          </cell>
          <cell r="H12">
            <v>0</v>
          </cell>
        </row>
        <row r="13">
          <cell r="A13" t="str">
            <v>Heritage</v>
          </cell>
          <cell r="B13" t="str">
            <v>Her</v>
          </cell>
          <cell r="C13">
            <v>2</v>
          </cell>
          <cell r="D13">
            <v>0.05</v>
          </cell>
          <cell r="E13">
            <v>0</v>
          </cell>
          <cell r="F13">
            <v>0</v>
          </cell>
          <cell r="G13">
            <v>0</v>
          </cell>
          <cell r="H13" t="e">
            <v>#DIV/0!</v>
          </cell>
        </row>
        <row r="14">
          <cell r="A14" t="str">
            <v>Stakeholder Participation</v>
          </cell>
          <cell r="B14" t="str">
            <v>Sta</v>
          </cell>
          <cell r="C14">
            <v>4</v>
          </cell>
          <cell r="D14">
            <v>0.05</v>
          </cell>
          <cell r="E14">
            <v>6.1787905346187539</v>
          </cell>
          <cell r="F14">
            <v>0.45311130587204218</v>
          </cell>
          <cell r="G14">
            <v>5.7256792287467118</v>
          </cell>
          <cell r="H14">
            <v>7.3333333333333375E-2</v>
          </cell>
        </row>
        <row r="15">
          <cell r="A15" t="str">
            <v>Urban and Landscape Design</v>
          </cell>
          <cell r="B15" t="str">
            <v>Urb</v>
          </cell>
          <cell r="C15">
            <v>4</v>
          </cell>
          <cell r="D15">
            <v>0.05</v>
          </cell>
          <cell r="E15">
            <v>4.9430324276950044</v>
          </cell>
          <cell r="F15">
            <v>3.2953549517966709</v>
          </cell>
          <cell r="G15">
            <v>1.6476774758983335</v>
          </cell>
          <cell r="H15">
            <v>0.66666666666666696</v>
          </cell>
        </row>
        <row r="16">
          <cell r="A16" t="str">
            <v>Innovation</v>
          </cell>
          <cell r="B16" t="str">
            <v>Inn</v>
          </cell>
          <cell r="C16">
            <v>1</v>
          </cell>
          <cell r="D16">
            <v>0.05</v>
          </cell>
          <cell r="E16">
            <v>5</v>
          </cell>
          <cell r="F16">
            <v>3.3333333333333335</v>
          </cell>
          <cell r="G16">
            <v>1.6666666666666665</v>
          </cell>
          <cell r="H16">
            <v>0.66666666666666674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Page"/>
      <sheetName val="Introduction"/>
      <sheetName val="Instructions"/>
      <sheetName val="Disclaimer"/>
      <sheetName val="Project or Asset Input"/>
      <sheetName val="Man"/>
      <sheetName val="Pro"/>
      <sheetName val="Cli"/>
      <sheetName val="Ene"/>
      <sheetName val="Wat"/>
      <sheetName val="Mat"/>
      <sheetName val="Dis"/>
      <sheetName val="Lan"/>
      <sheetName val="Was"/>
      <sheetName val="Eco"/>
      <sheetName val="Hea"/>
      <sheetName val="Sta"/>
      <sheetName val="Her"/>
      <sheetName val="Urb"/>
      <sheetName val="Inn"/>
      <sheetName val="Credit Summary"/>
      <sheetName val="Graphical Summary"/>
      <sheetName val="PivotTable"/>
      <sheetName val="Changelog"/>
      <sheetName val="WeightingsCalc"/>
      <sheetName val="OriginalWeight"/>
      <sheetName val="Categories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A1" t="str">
            <v>Credit Name</v>
          </cell>
          <cell r="B1" t="str">
            <v>CatAbbrev1</v>
          </cell>
          <cell r="C1" t="str">
            <v>No. Credits</v>
          </cell>
          <cell r="D1" t="str">
            <v>CatWeight</v>
          </cell>
          <cell r="E1" t="str">
            <v>Score Possible</v>
          </cell>
          <cell r="F1" t="str">
            <v>Achieved</v>
          </cell>
          <cell r="G1" t="str">
            <v>Not Achieved</v>
          </cell>
          <cell r="H1" t="str">
            <v>% Achieved</v>
          </cell>
        </row>
        <row r="2">
          <cell r="A2" t="str">
            <v>Management Systems</v>
          </cell>
          <cell r="B2" t="str">
            <v>Man</v>
          </cell>
          <cell r="C2">
            <v>8</v>
          </cell>
          <cell r="D2">
            <v>0.105</v>
          </cell>
          <cell r="E2">
            <v>13.36363636363636</v>
          </cell>
          <cell r="F2">
            <v>9.6363636363636331</v>
          </cell>
          <cell r="G2">
            <v>3.7272727272727266</v>
          </cell>
          <cell r="H2">
            <v>0.72108843537414957</v>
          </cell>
        </row>
        <row r="3">
          <cell r="A3" t="str">
            <v>Procurement and Purchasing</v>
          </cell>
          <cell r="B3" t="str">
            <v>Pro</v>
          </cell>
          <cell r="C3">
            <v>4</v>
          </cell>
          <cell r="D3">
            <v>0.05</v>
          </cell>
          <cell r="E3">
            <v>6.3636363636363633</v>
          </cell>
          <cell r="F3">
            <v>1.5909090909090908</v>
          </cell>
          <cell r="G3">
            <v>4.7727272727272725</v>
          </cell>
          <cell r="H3">
            <v>0.25</v>
          </cell>
        </row>
        <row r="4">
          <cell r="A4" t="str">
            <v>Climate Change Adaptation</v>
          </cell>
          <cell r="B4" t="str">
            <v>Cli</v>
          </cell>
          <cell r="C4">
            <v>2</v>
          </cell>
          <cell r="D4">
            <v>0.05</v>
          </cell>
          <cell r="E4">
            <v>6.3636363636363633</v>
          </cell>
          <cell r="F4">
            <v>5.3030303030303028</v>
          </cell>
          <cell r="G4">
            <v>1.0606060606060606</v>
          </cell>
          <cell r="H4">
            <v>0.83333333333333337</v>
          </cell>
        </row>
        <row r="5">
          <cell r="A5" t="str">
            <v>Energy and Carbon</v>
          </cell>
          <cell r="B5" t="str">
            <v>Ene</v>
          </cell>
          <cell r="C5">
            <v>3</v>
          </cell>
          <cell r="D5">
            <v>0.105</v>
          </cell>
          <cell r="E5">
            <v>13.363636363636365</v>
          </cell>
          <cell r="F5">
            <v>8.4141414141414135</v>
          </cell>
          <cell r="G5">
            <v>4.9494949494949516</v>
          </cell>
          <cell r="H5">
            <v>0.62962962962962954</v>
          </cell>
        </row>
        <row r="6">
          <cell r="A6" t="str">
            <v>Water</v>
          </cell>
          <cell r="B6" t="str">
            <v>Wat</v>
          </cell>
          <cell r="C6">
            <v>3</v>
          </cell>
          <cell r="D6">
            <v>7.0000000000000007E-2</v>
          </cell>
          <cell r="E6">
            <v>8.9090909090909101</v>
          </cell>
          <cell r="F6">
            <v>8.1666666666666661</v>
          </cell>
          <cell r="G6">
            <v>0.74242424242424399</v>
          </cell>
          <cell r="H6">
            <v>0.91666666666666652</v>
          </cell>
        </row>
        <row r="7">
          <cell r="A7" t="str">
            <v>Materials</v>
          </cell>
          <cell r="B7" t="str">
            <v>Mat</v>
          </cell>
          <cell r="C7">
            <v>2</v>
          </cell>
          <cell r="D7">
            <v>7.0000000000000007E-2</v>
          </cell>
          <cell r="E7">
            <v>8.9090909090909101</v>
          </cell>
          <cell r="F7">
            <v>8.2772404900064487</v>
          </cell>
          <cell r="G7">
            <v>0.63185041908446138</v>
          </cell>
          <cell r="H7">
            <v>0.92907801418439717</v>
          </cell>
        </row>
        <row r="8">
          <cell r="A8" t="str">
            <v>Discharges to Air, Land and Water</v>
          </cell>
          <cell r="B8" t="str">
            <v>Dis</v>
          </cell>
          <cell r="C8">
            <v>5</v>
          </cell>
          <cell r="D8">
            <v>0.105</v>
          </cell>
          <cell r="E8">
            <v>13.36363636363636</v>
          </cell>
          <cell r="F8">
            <v>11.136363636363633</v>
          </cell>
          <cell r="G8">
            <v>2.2272727272727266</v>
          </cell>
          <cell r="H8">
            <v>0.83333333333333337</v>
          </cell>
        </row>
        <row r="9">
          <cell r="A9" t="str">
            <v>Land</v>
          </cell>
          <cell r="B9" t="str">
            <v>Lan</v>
          </cell>
          <cell r="C9">
            <v>4</v>
          </cell>
          <cell r="D9">
            <v>7.0000000000000007E-2</v>
          </cell>
          <cell r="E9">
            <v>0</v>
          </cell>
          <cell r="F9">
            <v>0</v>
          </cell>
          <cell r="G9">
            <v>0</v>
          </cell>
          <cell r="H9" t="e">
            <v>#DIV/0!</v>
          </cell>
        </row>
        <row r="10">
          <cell r="A10" t="str">
            <v>Waste</v>
          </cell>
          <cell r="B10" t="str">
            <v>Was</v>
          </cell>
          <cell r="C10">
            <v>3</v>
          </cell>
          <cell r="D10">
            <v>7.0000000000000007E-2</v>
          </cell>
          <cell r="E10">
            <v>8.9090909090909101</v>
          </cell>
          <cell r="F10">
            <v>0</v>
          </cell>
          <cell r="G10">
            <v>8.9090909090909101</v>
          </cell>
          <cell r="H10">
            <v>0</v>
          </cell>
        </row>
        <row r="11">
          <cell r="A11" t="str">
            <v>Ecology</v>
          </cell>
          <cell r="B11" t="str">
            <v>Eco</v>
          </cell>
          <cell r="C11">
            <v>4</v>
          </cell>
          <cell r="D11">
            <v>0.105</v>
          </cell>
          <cell r="E11">
            <v>0</v>
          </cell>
          <cell r="F11">
            <v>0</v>
          </cell>
          <cell r="G11">
            <v>0</v>
          </cell>
          <cell r="H11" t="e">
            <v>#DIV/0!</v>
          </cell>
        </row>
        <row r="12">
          <cell r="A12" t="str">
            <v>Community Health, Well-being and Safety</v>
          </cell>
          <cell r="B12" t="str">
            <v>Hea</v>
          </cell>
          <cell r="C12">
            <v>3</v>
          </cell>
          <cell r="D12">
            <v>0.05</v>
          </cell>
          <cell r="E12">
            <v>6.3636363636363633</v>
          </cell>
          <cell r="F12">
            <v>3.1818181818181817</v>
          </cell>
          <cell r="G12">
            <v>3.1818181818181817</v>
          </cell>
          <cell r="H12">
            <v>0.5</v>
          </cell>
        </row>
        <row r="13">
          <cell r="A13" t="str">
            <v>Heritage</v>
          </cell>
          <cell r="B13" t="str">
            <v>Her</v>
          </cell>
          <cell r="C13">
            <v>2</v>
          </cell>
          <cell r="D13">
            <v>0.05</v>
          </cell>
          <cell r="E13">
            <v>0</v>
          </cell>
          <cell r="F13">
            <v>0</v>
          </cell>
          <cell r="G13">
            <v>0</v>
          </cell>
          <cell r="H13" t="e">
            <v>#DIV/0!</v>
          </cell>
        </row>
        <row r="14">
          <cell r="A14" t="str">
            <v>Stakeholder Participation</v>
          </cell>
          <cell r="B14" t="str">
            <v>Sta</v>
          </cell>
          <cell r="C14">
            <v>4</v>
          </cell>
          <cell r="D14">
            <v>0.05</v>
          </cell>
          <cell r="E14">
            <v>6.3636363636363633</v>
          </cell>
          <cell r="F14">
            <v>1.5696969696969698</v>
          </cell>
          <cell r="G14">
            <v>4.7939393939393931</v>
          </cell>
          <cell r="H14">
            <v>0.2466666666666667</v>
          </cell>
        </row>
        <row r="15">
          <cell r="A15" t="str">
            <v>Urban and Landscape Design</v>
          </cell>
          <cell r="B15" t="str">
            <v>Urb</v>
          </cell>
          <cell r="C15">
            <v>4</v>
          </cell>
          <cell r="D15">
            <v>0.05</v>
          </cell>
          <cell r="E15">
            <v>6.3636363636363633</v>
          </cell>
          <cell r="F15">
            <v>2.1212121212121211</v>
          </cell>
          <cell r="G15">
            <v>4.2424242424242422</v>
          </cell>
          <cell r="H15">
            <v>0.33333333333333331</v>
          </cell>
        </row>
        <row r="16">
          <cell r="A16" t="str">
            <v>Innovation</v>
          </cell>
          <cell r="B16" t="str">
            <v>Inn</v>
          </cell>
          <cell r="C16">
            <v>1</v>
          </cell>
          <cell r="D16">
            <v>0.05</v>
          </cell>
          <cell r="E16">
            <v>6.3636363636363633</v>
          </cell>
          <cell r="F16">
            <v>6.3636363636363633</v>
          </cell>
          <cell r="G16">
            <v>0</v>
          </cell>
          <cell r="H16">
            <v>1</v>
          </cell>
        </row>
      </sheetData>
    </sheetDataSet>
  </externalBook>
</externalLink>
</file>

<file path=xl/persons/person.xml><?xml version="1.0" encoding="utf-8"?>
<personList xmlns="http://schemas.microsoft.com/office/spreadsheetml/2018/threadedcomments" xmlns:x="http://schemas.openxmlformats.org/spreadsheetml/2006/main">
  <person displayName="Louise M Dutton" id="{1292BF53-9A03-42C4-B5C4-B8B7D001FBAD}" userId="S::louise.m.dutton@tmr.qld.gov.au::18a09069-c154-4224-90db-23b348b802c4" providerId="AD"/>
</personList>
</file>

<file path=xl/theme/theme1.xml><?xml version="1.0" encoding="utf-8"?>
<a:theme xmlns:a="http://schemas.openxmlformats.org/drawingml/2006/main" name="Office Them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6" dT="2019-11-27T03:19:11.08" personId="{1292BF53-9A03-42C4-B5C4-B8B7D001FBAD}" id="{19ED02D6-FFFB-4A46-A603-F403883E90D0}">
    <text>Suggested Targeted Benchmarks</text>
  </threadedComment>
  <threadedComment ref="I6" dT="2019-11-27T03:18:23.03" personId="{1292BF53-9A03-42C4-B5C4-B8B7D001FBAD}" id="{C6DAFB68-108F-44A5-83B3-5992D1B25049}">
    <text>This column represents Business As Usual</text>
  </threadedComment>
  <threadedComment ref="J6" dT="2019-11-27T03:18:56.52" personId="{1292BF53-9A03-42C4-B5C4-B8B7D001FBAD}" id="{517DCF67-63E4-4D7E-80F3-090BA132E191}">
    <text>Business As Usual Score</text>
  </threadedComment>
</ThreadedComments>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comments" Target="../comments1.xml"/><Relationship Id="rId4" Type="http://schemas.openxmlformats.org/officeDocument/2006/relationships/printerSettings" Target="../printerSettings/printerSettings4.bin"/><Relationship Id="rId9"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8" Type="http://schemas.openxmlformats.org/officeDocument/2006/relationships/drawing" Target="../drawings/drawing8.xml"/><Relationship Id="rId3" Type="http://schemas.openxmlformats.org/officeDocument/2006/relationships/printerSettings" Target="../printerSettings/printerSettings53.bin"/><Relationship Id="rId7" Type="http://schemas.openxmlformats.org/officeDocument/2006/relationships/printerSettings" Target="../printerSettings/printerSettings57.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6" Type="http://schemas.openxmlformats.org/officeDocument/2006/relationships/printerSettings" Target="../printerSettings/printerSettings56.bin"/><Relationship Id="rId5" Type="http://schemas.openxmlformats.org/officeDocument/2006/relationships/printerSettings" Target="../printerSettings/printerSettings55.bin"/><Relationship Id="rId4" Type="http://schemas.openxmlformats.org/officeDocument/2006/relationships/printerSettings" Target="../printerSettings/printerSettings54.bin"/></Relationships>
</file>

<file path=xl/worksheets/_rels/sheet11.xml.rels><?xml version="1.0" encoding="UTF-8" standalone="yes"?>
<Relationships xmlns="http://schemas.openxmlformats.org/package/2006/relationships"><Relationship Id="rId8" Type="http://schemas.openxmlformats.org/officeDocument/2006/relationships/drawing" Target="../drawings/drawing9.xml"/><Relationship Id="rId3" Type="http://schemas.openxmlformats.org/officeDocument/2006/relationships/printerSettings" Target="../printerSettings/printerSettings60.bin"/><Relationship Id="rId7" Type="http://schemas.openxmlformats.org/officeDocument/2006/relationships/printerSettings" Target="../printerSettings/printerSettings64.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 Id="rId6" Type="http://schemas.openxmlformats.org/officeDocument/2006/relationships/printerSettings" Target="../printerSettings/printerSettings63.bin"/><Relationship Id="rId5" Type="http://schemas.openxmlformats.org/officeDocument/2006/relationships/printerSettings" Target="../printerSettings/printerSettings62.bin"/><Relationship Id="rId4" Type="http://schemas.openxmlformats.org/officeDocument/2006/relationships/printerSettings" Target="../printerSettings/printerSettings61.bin"/></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0.xml"/><Relationship Id="rId3" Type="http://schemas.openxmlformats.org/officeDocument/2006/relationships/printerSettings" Target="../printerSettings/printerSettings67.bin"/><Relationship Id="rId7" Type="http://schemas.openxmlformats.org/officeDocument/2006/relationships/printerSettings" Target="../printerSettings/printerSettings71.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6" Type="http://schemas.openxmlformats.org/officeDocument/2006/relationships/printerSettings" Target="../printerSettings/printerSettings70.bin"/><Relationship Id="rId5" Type="http://schemas.openxmlformats.org/officeDocument/2006/relationships/printerSettings" Target="../printerSettings/printerSettings69.bin"/><Relationship Id="rId4" Type="http://schemas.openxmlformats.org/officeDocument/2006/relationships/printerSettings" Target="../printerSettings/printerSettings68.bin"/></Relationships>
</file>

<file path=xl/worksheets/_rels/sheet13.xml.rels><?xml version="1.0" encoding="UTF-8" standalone="yes"?>
<Relationships xmlns="http://schemas.openxmlformats.org/package/2006/relationships"><Relationship Id="rId8" Type="http://schemas.openxmlformats.org/officeDocument/2006/relationships/drawing" Target="../drawings/drawing11.xml"/><Relationship Id="rId3" Type="http://schemas.openxmlformats.org/officeDocument/2006/relationships/printerSettings" Target="../printerSettings/printerSettings74.bin"/><Relationship Id="rId7" Type="http://schemas.openxmlformats.org/officeDocument/2006/relationships/printerSettings" Target="../printerSettings/printerSettings78.bin"/><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 Id="rId6" Type="http://schemas.openxmlformats.org/officeDocument/2006/relationships/printerSettings" Target="../printerSettings/printerSettings77.bin"/><Relationship Id="rId11" Type="http://schemas.microsoft.com/office/2017/10/relationships/threadedComment" Target="../threadedComments/threadedComment1.xml"/><Relationship Id="rId5" Type="http://schemas.openxmlformats.org/officeDocument/2006/relationships/printerSettings" Target="../printerSettings/printerSettings76.bin"/><Relationship Id="rId10" Type="http://schemas.openxmlformats.org/officeDocument/2006/relationships/comments" Target="../comments4.xml"/><Relationship Id="rId4" Type="http://schemas.openxmlformats.org/officeDocument/2006/relationships/printerSettings" Target="../printerSettings/printerSettings75.bin"/><Relationship Id="rId9" Type="http://schemas.openxmlformats.org/officeDocument/2006/relationships/vmlDrawing" Target="../drawings/vmlDrawing4.vml"/></Relationships>
</file>

<file path=xl/worksheets/_rels/sheet14.xml.rels><?xml version="1.0" encoding="UTF-8" standalone="yes"?>
<Relationships xmlns="http://schemas.openxmlformats.org/package/2006/relationships"><Relationship Id="rId8" Type="http://schemas.openxmlformats.org/officeDocument/2006/relationships/drawing" Target="../drawings/drawing12.xml"/><Relationship Id="rId3" Type="http://schemas.openxmlformats.org/officeDocument/2006/relationships/printerSettings" Target="../printerSettings/printerSettings81.bin"/><Relationship Id="rId7" Type="http://schemas.openxmlformats.org/officeDocument/2006/relationships/printerSettings" Target="../printerSettings/printerSettings85.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 Id="rId6" Type="http://schemas.openxmlformats.org/officeDocument/2006/relationships/printerSettings" Target="../printerSettings/printerSettings84.bin"/><Relationship Id="rId5" Type="http://schemas.openxmlformats.org/officeDocument/2006/relationships/printerSettings" Target="../printerSettings/printerSettings83.bin"/><Relationship Id="rId4" Type="http://schemas.openxmlformats.org/officeDocument/2006/relationships/printerSettings" Target="../printerSettings/printerSettings82.bin"/></Relationships>
</file>

<file path=xl/worksheets/_rels/sheet15.xml.rels><?xml version="1.0" encoding="UTF-8" standalone="yes"?>
<Relationships xmlns="http://schemas.openxmlformats.org/package/2006/relationships"><Relationship Id="rId8" Type="http://schemas.openxmlformats.org/officeDocument/2006/relationships/drawing" Target="../drawings/drawing13.xml"/><Relationship Id="rId3" Type="http://schemas.openxmlformats.org/officeDocument/2006/relationships/printerSettings" Target="../printerSettings/printerSettings88.bin"/><Relationship Id="rId7" Type="http://schemas.openxmlformats.org/officeDocument/2006/relationships/printerSettings" Target="../printerSettings/printerSettings92.bin"/><Relationship Id="rId2" Type="http://schemas.openxmlformats.org/officeDocument/2006/relationships/printerSettings" Target="../printerSettings/printerSettings87.bin"/><Relationship Id="rId1" Type="http://schemas.openxmlformats.org/officeDocument/2006/relationships/printerSettings" Target="../printerSettings/printerSettings86.bin"/><Relationship Id="rId6" Type="http://schemas.openxmlformats.org/officeDocument/2006/relationships/printerSettings" Target="../printerSettings/printerSettings91.bin"/><Relationship Id="rId5" Type="http://schemas.openxmlformats.org/officeDocument/2006/relationships/printerSettings" Target="../printerSettings/printerSettings90.bin"/><Relationship Id="rId4" Type="http://schemas.openxmlformats.org/officeDocument/2006/relationships/printerSettings" Target="../printerSettings/printerSettings89.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95.bin"/><Relationship Id="rId7" Type="http://schemas.openxmlformats.org/officeDocument/2006/relationships/printerSettings" Target="../printerSettings/printerSettings99.bin"/><Relationship Id="rId2" Type="http://schemas.openxmlformats.org/officeDocument/2006/relationships/printerSettings" Target="../printerSettings/printerSettings94.bin"/><Relationship Id="rId1" Type="http://schemas.openxmlformats.org/officeDocument/2006/relationships/printerSettings" Target="../printerSettings/printerSettings93.bin"/><Relationship Id="rId6" Type="http://schemas.openxmlformats.org/officeDocument/2006/relationships/printerSettings" Target="../printerSettings/printerSettings98.bin"/><Relationship Id="rId5" Type="http://schemas.openxmlformats.org/officeDocument/2006/relationships/printerSettings" Target="../printerSettings/printerSettings97.bin"/><Relationship Id="rId4" Type="http://schemas.openxmlformats.org/officeDocument/2006/relationships/printerSettings" Target="../printerSettings/printerSettings9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106.bin"/><Relationship Id="rId3" Type="http://schemas.openxmlformats.org/officeDocument/2006/relationships/printerSettings" Target="../printerSettings/printerSettings102.bin"/><Relationship Id="rId7" Type="http://schemas.openxmlformats.org/officeDocument/2006/relationships/hyperlink" Target="http://www.isca.org.au/" TargetMode="External"/><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 Id="rId6" Type="http://schemas.openxmlformats.org/officeDocument/2006/relationships/printerSettings" Target="../printerSettings/printerSettings105.bin"/><Relationship Id="rId5" Type="http://schemas.openxmlformats.org/officeDocument/2006/relationships/printerSettings" Target="../printerSettings/printerSettings104.bin"/><Relationship Id="rId4" Type="http://schemas.openxmlformats.org/officeDocument/2006/relationships/printerSettings" Target="../printerSettings/printerSettings103.bin"/><Relationship Id="rId9" Type="http://schemas.openxmlformats.org/officeDocument/2006/relationships/drawing" Target="../drawings/drawing15.xm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09.bin"/><Relationship Id="rId7" Type="http://schemas.openxmlformats.org/officeDocument/2006/relationships/printerSettings" Target="../printerSettings/printerSettings113.bin"/><Relationship Id="rId2" Type="http://schemas.openxmlformats.org/officeDocument/2006/relationships/printerSettings" Target="../printerSettings/printerSettings108.bin"/><Relationship Id="rId1" Type="http://schemas.openxmlformats.org/officeDocument/2006/relationships/printerSettings" Target="../printerSettings/printerSettings107.bin"/><Relationship Id="rId6" Type="http://schemas.openxmlformats.org/officeDocument/2006/relationships/printerSettings" Target="../printerSettings/printerSettings112.bin"/><Relationship Id="rId5" Type="http://schemas.openxmlformats.org/officeDocument/2006/relationships/printerSettings" Target="../printerSettings/printerSettings111.bin"/><Relationship Id="rId4" Type="http://schemas.openxmlformats.org/officeDocument/2006/relationships/printerSettings" Target="../printerSettings/printerSettings110.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hyperlink" Target="http://www.isca.org.au/" TargetMode="Externa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printerSettings" Target="../printerSettings/printerSettings18.bin"/><Relationship Id="rId7" Type="http://schemas.openxmlformats.org/officeDocument/2006/relationships/printerSettings" Target="../printerSettings/printerSettings22.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printerSettings" Target="../printerSettings/printerSettings21.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5" Type="http://schemas.openxmlformats.org/officeDocument/2006/relationships/printerSettings" Target="../printerSettings/printerSettings27.bin"/><Relationship Id="rId10" Type="http://schemas.openxmlformats.org/officeDocument/2006/relationships/comments" Target="../comments2.xml"/><Relationship Id="rId4" Type="http://schemas.openxmlformats.org/officeDocument/2006/relationships/printerSettings" Target="../printerSettings/printerSettings26.bin"/><Relationship Id="rId9"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2.bin"/><Relationship Id="rId7" Type="http://schemas.openxmlformats.org/officeDocument/2006/relationships/printerSettings" Target="../printerSettings/printerSettings36.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6" Type="http://schemas.openxmlformats.org/officeDocument/2006/relationships/printerSettings" Target="../printerSettings/printerSettings35.bin"/><Relationship Id="rId5" Type="http://schemas.openxmlformats.org/officeDocument/2006/relationships/printerSettings" Target="../printerSettings/printerSettings34.bin"/><Relationship Id="rId4" Type="http://schemas.openxmlformats.org/officeDocument/2006/relationships/printerSettings" Target="../printerSettings/printerSettings3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9.bin"/><Relationship Id="rId7" Type="http://schemas.openxmlformats.org/officeDocument/2006/relationships/printerSettings" Target="../printerSettings/printerSettings43.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_rels/sheet9.xml.rels><?xml version="1.0" encoding="UTF-8" standalone="yes"?>
<Relationships xmlns="http://schemas.openxmlformats.org/package/2006/relationships"><Relationship Id="rId8" Type="http://schemas.openxmlformats.org/officeDocument/2006/relationships/drawing" Target="../drawings/drawing7.xml"/><Relationship Id="rId3" Type="http://schemas.openxmlformats.org/officeDocument/2006/relationships/printerSettings" Target="../printerSettings/printerSettings46.bin"/><Relationship Id="rId7" Type="http://schemas.openxmlformats.org/officeDocument/2006/relationships/printerSettings" Target="../printerSettings/printerSettings50.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6" Type="http://schemas.openxmlformats.org/officeDocument/2006/relationships/printerSettings" Target="../printerSettings/printerSettings49.bin"/><Relationship Id="rId5" Type="http://schemas.openxmlformats.org/officeDocument/2006/relationships/printerSettings" Target="../printerSettings/printerSettings48.bin"/><Relationship Id="rId10" Type="http://schemas.openxmlformats.org/officeDocument/2006/relationships/comments" Target="../comments3.xml"/><Relationship Id="rId4" Type="http://schemas.openxmlformats.org/officeDocument/2006/relationships/printerSettings" Target="../printerSettings/printerSettings47.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A8CB"/>
  </sheetPr>
  <dimension ref="A1:Z152"/>
  <sheetViews>
    <sheetView showGridLines="0" showRowColHeaders="0" topLeftCell="A40" zoomScaleNormal="100" workbookViewId="0">
      <selection activeCell="B68" sqref="B68:E68"/>
    </sheetView>
  </sheetViews>
  <sheetFormatPr defaultColWidth="9.88671875" defaultRowHeight="14.4" x14ac:dyDescent="0.25"/>
  <cols>
    <col min="1" max="1" width="1.88671875" style="263" customWidth="1"/>
    <col min="2" max="2" width="11.6640625" style="263" customWidth="1"/>
    <col min="3" max="3" width="18.44140625" style="263" customWidth="1"/>
    <col min="4" max="4" width="25.5546875" style="263" customWidth="1"/>
    <col min="5" max="5" width="42.5546875" style="263" customWidth="1"/>
    <col min="6" max="6" width="8.109375" style="263" customWidth="1"/>
    <col min="7" max="16384" width="9.88671875" style="263"/>
  </cols>
  <sheetData>
    <row r="1" spans="1:26" x14ac:dyDescent="0.25">
      <c r="A1" s="262"/>
      <c r="B1" s="262"/>
      <c r="C1" s="262"/>
      <c r="D1" s="249"/>
      <c r="E1" s="249"/>
      <c r="F1" s="249"/>
      <c r="G1" s="262"/>
      <c r="H1" s="262"/>
      <c r="I1" s="262"/>
      <c r="J1" s="262"/>
      <c r="K1" s="262"/>
      <c r="L1" s="262"/>
      <c r="M1" s="262"/>
      <c r="N1" s="262"/>
      <c r="O1" s="262"/>
      <c r="P1" s="262"/>
      <c r="Q1" s="262"/>
      <c r="R1" s="262"/>
      <c r="S1" s="262"/>
      <c r="T1" s="262"/>
      <c r="U1" s="262"/>
      <c r="V1" s="262"/>
      <c r="W1" s="262"/>
      <c r="X1" s="262"/>
      <c r="Y1" s="262"/>
      <c r="Z1" s="262"/>
    </row>
    <row r="2" spans="1:26" x14ac:dyDescent="0.25">
      <c r="A2" s="262"/>
      <c r="B2" s="262"/>
      <c r="C2" s="249"/>
      <c r="D2" s="249"/>
      <c r="E2" s="249"/>
      <c r="F2" s="249"/>
      <c r="G2" s="262"/>
      <c r="H2" s="262"/>
      <c r="I2" s="262"/>
      <c r="J2" s="262"/>
      <c r="K2" s="262"/>
      <c r="L2" s="262"/>
      <c r="M2" s="262"/>
      <c r="N2" s="262"/>
      <c r="O2" s="262"/>
      <c r="P2" s="262"/>
      <c r="Q2" s="262"/>
      <c r="R2" s="262"/>
      <c r="S2" s="262"/>
      <c r="T2" s="262"/>
      <c r="U2" s="262"/>
      <c r="V2" s="262"/>
      <c r="W2" s="262"/>
      <c r="X2" s="262"/>
      <c r="Y2" s="262"/>
      <c r="Z2" s="262"/>
    </row>
    <row r="3" spans="1:26" ht="15.6" x14ac:dyDescent="0.25">
      <c r="A3" s="262"/>
      <c r="B3" s="264"/>
      <c r="C3" s="249"/>
      <c r="D3" s="249"/>
      <c r="E3" s="249"/>
      <c r="F3" s="249"/>
      <c r="G3" s="262"/>
      <c r="H3" s="262"/>
      <c r="I3" s="262"/>
      <c r="J3" s="262"/>
      <c r="K3" s="262"/>
      <c r="L3" s="262"/>
      <c r="M3" s="262"/>
      <c r="N3" s="262"/>
      <c r="O3" s="262"/>
      <c r="P3" s="262"/>
      <c r="Q3" s="262"/>
      <c r="R3" s="262"/>
      <c r="S3" s="262"/>
      <c r="T3" s="262"/>
      <c r="U3" s="262"/>
      <c r="V3" s="262"/>
      <c r="W3" s="262"/>
      <c r="X3" s="262"/>
      <c r="Y3" s="262"/>
      <c r="Z3" s="262"/>
    </row>
    <row r="4" spans="1:26" ht="15.6" x14ac:dyDescent="0.25">
      <c r="A4" s="262"/>
      <c r="B4" s="265"/>
      <c r="C4" s="249"/>
      <c r="D4" s="249"/>
      <c r="E4" s="249"/>
      <c r="F4" s="249"/>
      <c r="G4" s="262"/>
      <c r="H4" s="262"/>
      <c r="I4" s="262"/>
      <c r="J4" s="262"/>
      <c r="K4" s="262"/>
      <c r="L4" s="262"/>
      <c r="M4" s="262"/>
      <c r="N4" s="262"/>
      <c r="O4" s="262"/>
      <c r="P4" s="262"/>
      <c r="Q4" s="262"/>
      <c r="R4" s="262"/>
      <c r="S4" s="262"/>
      <c r="T4" s="262"/>
      <c r="U4" s="262"/>
      <c r="V4" s="262"/>
      <c r="W4" s="262"/>
      <c r="X4" s="262"/>
      <c r="Y4" s="262"/>
      <c r="Z4" s="262"/>
    </row>
    <row r="5" spans="1:26" ht="15.6" x14ac:dyDescent="0.25">
      <c r="A5" s="262"/>
      <c r="B5" s="252"/>
      <c r="C5" s="249"/>
      <c r="D5" s="249"/>
      <c r="E5" s="249"/>
      <c r="F5" s="249"/>
      <c r="G5" s="262"/>
      <c r="H5" s="262"/>
      <c r="I5" s="262"/>
      <c r="J5" s="262"/>
      <c r="K5" s="262"/>
      <c r="L5" s="262"/>
      <c r="M5" s="262"/>
      <c r="N5" s="262"/>
      <c r="O5" s="262"/>
      <c r="P5" s="262"/>
      <c r="Q5" s="262"/>
      <c r="R5" s="262"/>
      <c r="S5" s="262"/>
      <c r="T5" s="262"/>
      <c r="U5" s="262"/>
      <c r="V5" s="262"/>
      <c r="W5" s="262"/>
      <c r="X5" s="262"/>
      <c r="Y5" s="262"/>
      <c r="Z5" s="262"/>
    </row>
    <row r="6" spans="1:26" ht="15.6" x14ac:dyDescent="0.25">
      <c r="A6" s="262"/>
      <c r="B6" s="252"/>
      <c r="C6" s="249"/>
      <c r="D6" s="249"/>
      <c r="E6" s="249"/>
      <c r="F6" s="249"/>
      <c r="G6" s="262"/>
      <c r="H6" s="262"/>
      <c r="I6" s="262"/>
      <c r="J6" s="262"/>
      <c r="K6" s="262"/>
      <c r="L6" s="262"/>
      <c r="M6" s="262"/>
      <c r="N6" s="262"/>
      <c r="O6" s="262"/>
      <c r="P6" s="262"/>
      <c r="Q6" s="262"/>
      <c r="R6" s="262"/>
      <c r="S6" s="262"/>
      <c r="T6" s="262"/>
      <c r="U6" s="262"/>
      <c r="V6" s="262"/>
      <c r="W6" s="262"/>
      <c r="X6" s="262"/>
      <c r="Y6" s="262"/>
      <c r="Z6" s="262"/>
    </row>
    <row r="7" spans="1:26" x14ac:dyDescent="0.25">
      <c r="A7" s="266"/>
      <c r="B7" s="267"/>
      <c r="C7" s="266"/>
      <c r="D7" s="266"/>
      <c r="E7" s="266"/>
      <c r="F7" s="266"/>
      <c r="G7" s="268"/>
      <c r="H7" s="268"/>
      <c r="I7" s="268"/>
      <c r="J7" s="268"/>
      <c r="K7" s="268"/>
      <c r="L7" s="268"/>
      <c r="M7" s="268"/>
      <c r="N7" s="268"/>
      <c r="O7" s="268"/>
      <c r="P7" s="268"/>
      <c r="Q7" s="268"/>
      <c r="R7" s="268"/>
      <c r="S7" s="268"/>
      <c r="T7" s="268"/>
      <c r="U7" s="268"/>
      <c r="V7" s="268"/>
      <c r="W7" s="268"/>
      <c r="X7" s="268"/>
      <c r="Y7" s="268"/>
      <c r="Z7" s="268"/>
    </row>
    <row r="8" spans="1:26" ht="30" customHeight="1" x14ac:dyDescent="0.25">
      <c r="A8" s="266"/>
      <c r="B8" s="660" t="s">
        <v>497</v>
      </c>
      <c r="C8" s="661"/>
      <c r="D8" s="661"/>
      <c r="E8" s="661"/>
      <c r="F8" s="266"/>
      <c r="G8" s="268"/>
      <c r="H8" s="268"/>
      <c r="I8" s="268"/>
      <c r="J8" s="268"/>
      <c r="K8" s="268"/>
      <c r="L8" s="268"/>
      <c r="M8" s="268"/>
      <c r="N8" s="268"/>
      <c r="O8" s="268"/>
      <c r="P8" s="268"/>
      <c r="Q8" s="268"/>
      <c r="R8" s="268"/>
      <c r="S8" s="268"/>
      <c r="T8" s="268"/>
      <c r="U8" s="268"/>
      <c r="V8" s="268"/>
      <c r="W8" s="268"/>
      <c r="X8" s="268"/>
      <c r="Y8" s="268"/>
      <c r="Z8" s="268"/>
    </row>
    <row r="9" spans="1:26" x14ac:dyDescent="0.25">
      <c r="A9" s="266"/>
      <c r="B9" s="658" t="s">
        <v>498</v>
      </c>
      <c r="C9" s="659"/>
      <c r="D9" s="659"/>
      <c r="E9" s="270"/>
      <c r="F9" s="266"/>
      <c r="G9" s="268"/>
      <c r="H9" s="268"/>
      <c r="I9" s="268"/>
      <c r="J9" s="268"/>
      <c r="K9" s="268"/>
      <c r="L9" s="268"/>
      <c r="M9" s="268"/>
      <c r="N9" s="268"/>
      <c r="O9" s="268"/>
      <c r="P9" s="268"/>
      <c r="Q9" s="268"/>
      <c r="R9" s="268"/>
      <c r="S9" s="268"/>
      <c r="T9" s="268"/>
      <c r="U9" s="268"/>
      <c r="V9" s="268"/>
      <c r="W9" s="268"/>
      <c r="X9" s="268"/>
      <c r="Y9" s="268"/>
      <c r="Z9" s="268"/>
    </row>
    <row r="10" spans="1:26" x14ac:dyDescent="0.25">
      <c r="A10" s="266"/>
      <c r="B10" s="658" t="s">
        <v>731</v>
      </c>
      <c r="C10" s="659"/>
      <c r="D10" s="659"/>
      <c r="E10" s="270"/>
      <c r="F10" s="266"/>
      <c r="G10" s="268"/>
      <c r="H10" s="268"/>
      <c r="I10" s="268"/>
      <c r="J10" s="268"/>
      <c r="K10" s="268"/>
      <c r="L10" s="268"/>
      <c r="M10" s="268"/>
      <c r="N10" s="268"/>
      <c r="O10" s="268"/>
      <c r="P10" s="268"/>
      <c r="Q10" s="268"/>
      <c r="R10" s="268"/>
      <c r="S10" s="268"/>
      <c r="T10" s="268"/>
      <c r="U10" s="268"/>
      <c r="V10" s="268"/>
      <c r="W10" s="268"/>
      <c r="X10" s="268"/>
      <c r="Y10" s="268"/>
      <c r="Z10" s="268"/>
    </row>
    <row r="11" spans="1:26" x14ac:dyDescent="0.25">
      <c r="A11" s="266"/>
      <c r="B11" s="658" t="s">
        <v>734</v>
      </c>
      <c r="C11" s="659"/>
      <c r="D11" s="659"/>
      <c r="E11" s="270"/>
      <c r="F11" s="266"/>
      <c r="G11" s="268"/>
      <c r="H11" s="268"/>
      <c r="I11" s="268"/>
      <c r="J11" s="268"/>
      <c r="K11" s="268"/>
      <c r="L11" s="268"/>
      <c r="M11" s="268"/>
      <c r="N11" s="268"/>
      <c r="O11" s="268"/>
      <c r="P11" s="268"/>
      <c r="Q11" s="268"/>
      <c r="R11" s="268"/>
      <c r="S11" s="268"/>
      <c r="T11" s="268"/>
      <c r="U11" s="268"/>
      <c r="V11" s="268"/>
      <c r="W11" s="268"/>
      <c r="X11" s="268"/>
      <c r="Y11" s="268"/>
      <c r="Z11" s="268"/>
    </row>
    <row r="12" spans="1:26" x14ac:dyDescent="0.25">
      <c r="A12" s="266"/>
      <c r="B12" s="658" t="s">
        <v>739</v>
      </c>
      <c r="C12" s="659"/>
      <c r="D12" s="659"/>
      <c r="E12" s="270"/>
      <c r="F12" s="266"/>
      <c r="G12" s="268"/>
      <c r="H12" s="268"/>
      <c r="I12" s="268"/>
      <c r="J12" s="268"/>
      <c r="K12" s="268"/>
      <c r="L12" s="268"/>
      <c r="M12" s="268"/>
      <c r="N12" s="268"/>
      <c r="O12" s="268"/>
      <c r="P12" s="268"/>
      <c r="Q12" s="268"/>
      <c r="R12" s="268"/>
      <c r="S12" s="268"/>
      <c r="T12" s="268"/>
      <c r="U12" s="268"/>
      <c r="V12" s="268"/>
      <c r="W12" s="268"/>
      <c r="X12" s="268"/>
      <c r="Y12" s="268"/>
      <c r="Z12" s="268"/>
    </row>
    <row r="13" spans="1:26" x14ac:dyDescent="0.25">
      <c r="A13" s="266"/>
      <c r="B13" s="658" t="s">
        <v>746</v>
      </c>
      <c r="C13" s="659"/>
      <c r="D13" s="659"/>
      <c r="E13" s="270"/>
      <c r="F13" s="266"/>
      <c r="G13" s="268"/>
      <c r="H13" s="268"/>
      <c r="I13" s="268"/>
      <c r="J13" s="268"/>
      <c r="K13" s="268"/>
      <c r="L13" s="268"/>
      <c r="M13" s="268"/>
      <c r="N13" s="268"/>
      <c r="O13" s="268"/>
      <c r="P13" s="268"/>
      <c r="Q13" s="268"/>
      <c r="R13" s="268"/>
      <c r="S13" s="268"/>
      <c r="T13" s="268"/>
      <c r="U13" s="268"/>
      <c r="V13" s="268"/>
      <c r="W13" s="268"/>
      <c r="X13" s="268"/>
      <c r="Y13" s="268"/>
      <c r="Z13" s="268"/>
    </row>
    <row r="14" spans="1:26" x14ac:dyDescent="0.25">
      <c r="A14" s="266"/>
      <c r="B14" s="658" t="s">
        <v>499</v>
      </c>
      <c r="C14" s="659"/>
      <c r="D14" s="659"/>
      <c r="E14" s="270"/>
      <c r="F14" s="266"/>
      <c r="G14" s="268"/>
      <c r="H14" s="268"/>
      <c r="I14" s="268"/>
      <c r="J14" s="268"/>
      <c r="K14" s="268"/>
      <c r="L14" s="268"/>
      <c r="M14" s="268"/>
      <c r="N14" s="268"/>
      <c r="O14" s="268"/>
      <c r="P14" s="268"/>
      <c r="Q14" s="268"/>
      <c r="R14" s="268"/>
      <c r="S14" s="268"/>
      <c r="T14" s="268"/>
      <c r="U14" s="268"/>
      <c r="V14" s="268"/>
      <c r="W14" s="268"/>
      <c r="X14" s="268"/>
      <c r="Y14" s="268"/>
      <c r="Z14" s="268"/>
    </row>
    <row r="15" spans="1:26" x14ac:dyDescent="0.25">
      <c r="A15" s="266"/>
      <c r="B15" s="658" t="s">
        <v>500</v>
      </c>
      <c r="C15" s="659"/>
      <c r="D15" s="271"/>
      <c r="E15" s="270"/>
      <c r="F15" s="266"/>
      <c r="G15" s="268"/>
      <c r="H15" s="268"/>
      <c r="I15" s="268"/>
      <c r="J15" s="268"/>
      <c r="K15" s="268"/>
      <c r="L15" s="268"/>
      <c r="M15" s="268"/>
      <c r="N15" s="268"/>
      <c r="O15" s="268"/>
      <c r="P15" s="268"/>
      <c r="Q15" s="268"/>
      <c r="R15" s="268"/>
      <c r="S15" s="268"/>
      <c r="T15" s="268"/>
      <c r="U15" s="268"/>
      <c r="V15" s="268"/>
      <c r="W15" s="268"/>
      <c r="X15" s="268"/>
      <c r="Y15" s="268"/>
      <c r="Z15" s="268"/>
    </row>
    <row r="16" spans="1:26" x14ac:dyDescent="0.25">
      <c r="A16" s="266"/>
      <c r="B16" s="658" t="s">
        <v>501</v>
      </c>
      <c r="C16" s="659"/>
      <c r="D16" s="271"/>
      <c r="E16" s="270"/>
      <c r="F16" s="266"/>
      <c r="G16" s="268"/>
      <c r="H16" s="268"/>
      <c r="I16" s="268"/>
      <c r="J16" s="268"/>
      <c r="K16" s="268"/>
      <c r="L16" s="268"/>
      <c r="M16" s="268"/>
      <c r="N16" s="268"/>
      <c r="O16" s="268"/>
      <c r="P16" s="268"/>
      <c r="Q16" s="268"/>
      <c r="R16" s="268"/>
      <c r="S16" s="268"/>
      <c r="T16" s="268"/>
      <c r="U16" s="268"/>
      <c r="V16" s="268"/>
      <c r="W16" s="268"/>
      <c r="X16" s="268"/>
      <c r="Y16" s="268"/>
      <c r="Z16" s="268"/>
    </row>
    <row r="17" spans="1:26" x14ac:dyDescent="0.25">
      <c r="A17" s="266"/>
      <c r="B17" s="658" t="s">
        <v>502</v>
      </c>
      <c r="C17" s="659"/>
      <c r="D17" s="271"/>
      <c r="E17" s="270"/>
      <c r="F17" s="266"/>
      <c r="G17" s="268"/>
      <c r="H17" s="268"/>
      <c r="I17" s="268"/>
      <c r="J17" s="268"/>
      <c r="K17" s="268"/>
      <c r="L17" s="268"/>
      <c r="M17" s="268"/>
      <c r="N17" s="268"/>
      <c r="O17" s="268"/>
      <c r="P17" s="268"/>
      <c r="Q17" s="268"/>
      <c r="R17" s="268"/>
      <c r="S17" s="268"/>
      <c r="T17" s="268"/>
      <c r="U17" s="268"/>
      <c r="V17" s="268"/>
      <c r="W17" s="268"/>
      <c r="X17" s="268"/>
      <c r="Y17" s="268"/>
      <c r="Z17" s="268"/>
    </row>
    <row r="18" spans="1:26" x14ac:dyDescent="0.25">
      <c r="A18" s="266"/>
      <c r="B18" s="272"/>
      <c r="C18" s="270"/>
      <c r="D18" s="270"/>
      <c r="E18" s="266"/>
      <c r="F18" s="266"/>
      <c r="G18" s="268"/>
      <c r="H18" s="268"/>
      <c r="I18" s="268"/>
      <c r="J18" s="268"/>
      <c r="K18" s="268"/>
      <c r="L18" s="268"/>
      <c r="M18" s="268"/>
      <c r="N18" s="268"/>
      <c r="O18" s="268"/>
      <c r="P18" s="268"/>
      <c r="Q18" s="268"/>
      <c r="R18" s="268"/>
      <c r="S18" s="268"/>
      <c r="T18" s="268"/>
      <c r="U18" s="268"/>
      <c r="V18" s="268"/>
      <c r="W18" s="268"/>
      <c r="X18" s="268"/>
      <c r="Y18" s="268"/>
      <c r="Z18" s="268"/>
    </row>
    <row r="19" spans="1:26" x14ac:dyDescent="0.25">
      <c r="A19" s="273"/>
      <c r="B19" s="664" t="s">
        <v>498</v>
      </c>
      <c r="C19" s="661"/>
      <c r="D19" s="661"/>
      <c r="E19" s="661"/>
      <c r="F19" s="274" t="s">
        <v>503</v>
      </c>
      <c r="G19" s="268"/>
      <c r="H19" s="268"/>
      <c r="I19" s="268"/>
      <c r="J19" s="268"/>
      <c r="K19" s="268"/>
      <c r="L19" s="268"/>
      <c r="M19" s="268"/>
      <c r="N19" s="268"/>
      <c r="O19" s="268"/>
      <c r="P19" s="268"/>
      <c r="Q19" s="268"/>
      <c r="R19" s="268"/>
      <c r="S19" s="268"/>
      <c r="T19" s="268"/>
      <c r="U19" s="268"/>
      <c r="V19" s="268"/>
      <c r="W19" s="268"/>
      <c r="X19" s="268"/>
      <c r="Y19" s="268"/>
      <c r="Z19" s="268"/>
    </row>
    <row r="20" spans="1:26" ht="45.15" customHeight="1" x14ac:dyDescent="0.25">
      <c r="A20" s="266"/>
      <c r="B20" s="662" t="s">
        <v>730</v>
      </c>
      <c r="C20" s="663"/>
      <c r="D20" s="663"/>
      <c r="E20" s="663"/>
      <c r="F20" s="266"/>
      <c r="G20" s="268"/>
      <c r="H20" s="268"/>
      <c r="I20" s="268"/>
      <c r="J20" s="268"/>
      <c r="K20" s="268"/>
      <c r="L20" s="268"/>
      <c r="M20" s="268"/>
      <c r="N20" s="268"/>
      <c r="O20" s="268"/>
      <c r="P20" s="268"/>
      <c r="Q20" s="268"/>
      <c r="R20" s="268"/>
      <c r="S20" s="268"/>
      <c r="T20" s="268"/>
      <c r="U20" s="268"/>
      <c r="V20" s="268"/>
      <c r="W20" s="268"/>
      <c r="X20" s="268"/>
      <c r="Y20" s="268"/>
      <c r="Z20" s="268"/>
    </row>
    <row r="21" spans="1:26" x14ac:dyDescent="0.25">
      <c r="A21" s="266"/>
      <c r="B21" s="662" t="s">
        <v>504</v>
      </c>
      <c r="C21" s="663"/>
      <c r="D21" s="663"/>
      <c r="E21" s="663"/>
      <c r="F21" s="266"/>
      <c r="G21" s="268"/>
      <c r="H21" s="268"/>
      <c r="I21" s="268"/>
      <c r="J21" s="268"/>
      <c r="K21" s="268"/>
      <c r="L21" s="268"/>
      <c r="M21" s="268"/>
      <c r="N21" s="268"/>
      <c r="O21" s="268"/>
      <c r="P21" s="268"/>
      <c r="Q21" s="268"/>
      <c r="R21" s="268"/>
      <c r="S21" s="268"/>
      <c r="T21" s="268"/>
      <c r="U21" s="268"/>
      <c r="V21" s="268"/>
      <c r="W21" s="268"/>
      <c r="X21" s="268"/>
      <c r="Y21" s="268"/>
      <c r="Z21" s="268"/>
    </row>
    <row r="22" spans="1:26" x14ac:dyDescent="0.25">
      <c r="A22" s="266"/>
      <c r="B22" s="662" t="s">
        <v>505</v>
      </c>
      <c r="C22" s="663"/>
      <c r="D22" s="663"/>
      <c r="E22" s="663"/>
      <c r="F22" s="266"/>
      <c r="G22" s="268"/>
      <c r="H22" s="268"/>
      <c r="I22" s="268"/>
      <c r="J22" s="268"/>
      <c r="K22" s="268"/>
      <c r="L22" s="268"/>
      <c r="M22" s="268"/>
      <c r="N22" s="268"/>
      <c r="O22" s="268"/>
      <c r="P22" s="268"/>
      <c r="Q22" s="268"/>
      <c r="R22" s="268"/>
      <c r="S22" s="268"/>
      <c r="T22" s="268"/>
      <c r="U22" s="268"/>
      <c r="V22" s="268"/>
      <c r="W22" s="268"/>
      <c r="X22" s="268"/>
      <c r="Y22" s="268"/>
      <c r="Z22" s="268"/>
    </row>
    <row r="23" spans="1:26" x14ac:dyDescent="0.25">
      <c r="A23" s="266"/>
      <c r="B23" s="662" t="s">
        <v>506</v>
      </c>
      <c r="C23" s="663"/>
      <c r="D23" s="663"/>
      <c r="E23" s="663"/>
      <c r="F23" s="266"/>
      <c r="G23" s="268"/>
      <c r="H23" s="268"/>
      <c r="I23" s="268"/>
      <c r="J23" s="268"/>
      <c r="K23" s="268"/>
      <c r="L23" s="268"/>
      <c r="M23" s="268"/>
      <c r="N23" s="268"/>
      <c r="O23" s="268"/>
      <c r="P23" s="268"/>
      <c r="Q23" s="268"/>
      <c r="R23" s="268"/>
      <c r="S23" s="268"/>
      <c r="T23" s="268"/>
      <c r="U23" s="268"/>
      <c r="V23" s="268"/>
      <c r="W23" s="268"/>
      <c r="X23" s="268"/>
      <c r="Y23" s="268"/>
      <c r="Z23" s="268"/>
    </row>
    <row r="24" spans="1:26" ht="30" customHeight="1" x14ac:dyDescent="0.25">
      <c r="A24" s="266"/>
      <c r="B24" s="662" t="s">
        <v>507</v>
      </c>
      <c r="C24" s="663"/>
      <c r="D24" s="663"/>
      <c r="E24" s="663"/>
      <c r="F24" s="266"/>
      <c r="G24" s="268"/>
      <c r="H24" s="268"/>
      <c r="I24" s="268"/>
      <c r="J24" s="268"/>
      <c r="K24" s="268"/>
      <c r="L24" s="268"/>
      <c r="M24" s="268"/>
      <c r="N24" s="268"/>
      <c r="O24" s="268"/>
      <c r="P24" s="268"/>
      <c r="Q24" s="268"/>
      <c r="R24" s="268"/>
      <c r="S24" s="268"/>
      <c r="T24" s="268"/>
      <c r="U24" s="268"/>
      <c r="V24" s="268"/>
      <c r="W24" s="268"/>
      <c r="X24" s="268"/>
      <c r="Y24" s="268"/>
      <c r="Z24" s="268"/>
    </row>
    <row r="25" spans="1:26" x14ac:dyDescent="0.25">
      <c r="A25" s="266"/>
      <c r="B25" s="662" t="s">
        <v>508</v>
      </c>
      <c r="C25" s="663"/>
      <c r="D25" s="663"/>
      <c r="E25" s="663"/>
      <c r="F25" s="266"/>
      <c r="G25" s="268"/>
      <c r="H25" s="268"/>
      <c r="I25" s="268"/>
      <c r="J25" s="268"/>
      <c r="K25" s="268"/>
      <c r="L25" s="268"/>
      <c r="M25" s="268"/>
      <c r="N25" s="268"/>
      <c r="O25" s="268"/>
      <c r="P25" s="268"/>
      <c r="Q25" s="268"/>
      <c r="R25" s="268"/>
      <c r="S25" s="268"/>
      <c r="T25" s="268"/>
      <c r="U25" s="268"/>
      <c r="V25" s="268"/>
      <c r="W25" s="268"/>
      <c r="X25" s="268"/>
      <c r="Y25" s="268"/>
      <c r="Z25" s="268"/>
    </row>
    <row r="26" spans="1:26" x14ac:dyDescent="0.25">
      <c r="A26" s="266"/>
      <c r="B26" s="662" t="s">
        <v>509</v>
      </c>
      <c r="C26" s="663"/>
      <c r="D26" s="663"/>
      <c r="E26" s="663"/>
      <c r="F26" s="266"/>
      <c r="G26" s="268"/>
      <c r="H26" s="268"/>
      <c r="I26" s="268"/>
      <c r="J26" s="268"/>
      <c r="K26" s="268"/>
      <c r="L26" s="268"/>
      <c r="M26" s="268"/>
      <c r="N26" s="268"/>
      <c r="O26" s="268"/>
      <c r="P26" s="268"/>
      <c r="Q26" s="268"/>
      <c r="R26" s="268"/>
      <c r="S26" s="268"/>
      <c r="T26" s="268"/>
      <c r="U26" s="268"/>
      <c r="V26" s="268"/>
      <c r="W26" s="268"/>
      <c r="X26" s="268"/>
      <c r="Y26" s="268"/>
      <c r="Z26" s="268"/>
    </row>
    <row r="27" spans="1:26" ht="32.25" customHeight="1" x14ac:dyDescent="0.25">
      <c r="A27" s="266"/>
      <c r="B27" s="662" t="s">
        <v>510</v>
      </c>
      <c r="C27" s="663"/>
      <c r="D27" s="663"/>
      <c r="E27" s="663"/>
      <c r="F27" s="266"/>
      <c r="G27" s="268"/>
      <c r="H27" s="268"/>
      <c r="I27" s="268"/>
      <c r="J27" s="268"/>
      <c r="K27" s="268"/>
      <c r="L27" s="268"/>
      <c r="M27" s="268"/>
      <c r="N27" s="268"/>
      <c r="O27" s="268"/>
      <c r="P27" s="268"/>
      <c r="Q27" s="268"/>
      <c r="R27" s="268"/>
      <c r="S27" s="268"/>
      <c r="T27" s="268"/>
      <c r="U27" s="268"/>
      <c r="V27" s="268"/>
      <c r="W27" s="268"/>
      <c r="X27" s="268"/>
      <c r="Y27" s="268"/>
      <c r="Z27" s="268"/>
    </row>
    <row r="28" spans="1:26" x14ac:dyDescent="0.25">
      <c r="A28" s="266"/>
      <c r="B28" s="270"/>
      <c r="C28" s="266"/>
      <c r="D28" s="266"/>
      <c r="E28" s="266"/>
      <c r="F28" s="266"/>
      <c r="G28" s="268"/>
      <c r="H28" s="268"/>
      <c r="I28" s="268"/>
      <c r="J28" s="268"/>
      <c r="K28" s="268"/>
      <c r="L28" s="268"/>
      <c r="M28" s="268"/>
      <c r="N28" s="268"/>
      <c r="O28" s="268"/>
      <c r="P28" s="268"/>
      <c r="Q28" s="268"/>
      <c r="R28" s="268"/>
      <c r="S28" s="268"/>
      <c r="T28" s="268"/>
      <c r="U28" s="268"/>
      <c r="V28" s="268"/>
      <c r="W28" s="268"/>
      <c r="X28" s="268"/>
      <c r="Y28" s="268"/>
      <c r="Z28" s="268"/>
    </row>
    <row r="29" spans="1:26" x14ac:dyDescent="0.25">
      <c r="A29" s="266"/>
      <c r="B29" s="664" t="s">
        <v>731</v>
      </c>
      <c r="C29" s="661"/>
      <c r="D29" s="661"/>
      <c r="E29" s="661"/>
      <c r="F29" s="274" t="s">
        <v>503</v>
      </c>
      <c r="G29" s="268"/>
      <c r="H29" s="268"/>
      <c r="I29" s="268"/>
      <c r="J29" s="268"/>
      <c r="K29" s="268"/>
      <c r="L29" s="268"/>
      <c r="M29" s="268"/>
      <c r="N29" s="268"/>
      <c r="O29" s="268"/>
      <c r="P29" s="268"/>
      <c r="Q29" s="268"/>
      <c r="R29" s="268"/>
      <c r="S29" s="268"/>
      <c r="T29" s="268"/>
      <c r="U29" s="268"/>
      <c r="V29" s="268"/>
      <c r="W29" s="268"/>
      <c r="X29" s="268"/>
      <c r="Y29" s="268"/>
      <c r="Z29" s="268"/>
    </row>
    <row r="30" spans="1:26" x14ac:dyDescent="0.25">
      <c r="A30" s="266"/>
      <c r="B30" s="662" t="s">
        <v>732</v>
      </c>
      <c r="C30" s="663"/>
      <c r="D30" s="663"/>
      <c r="E30" s="663"/>
      <c r="F30" s="266"/>
      <c r="G30" s="268"/>
      <c r="H30" s="268"/>
      <c r="I30" s="268"/>
      <c r="J30" s="268"/>
      <c r="K30" s="268"/>
      <c r="L30" s="268"/>
      <c r="M30" s="268"/>
      <c r="N30" s="268"/>
      <c r="O30" s="268"/>
      <c r="P30" s="268"/>
      <c r="Q30" s="268"/>
      <c r="R30" s="268"/>
      <c r="S30" s="268"/>
      <c r="T30" s="268"/>
      <c r="U30" s="268"/>
      <c r="V30" s="268"/>
      <c r="W30" s="268"/>
      <c r="X30" s="268"/>
      <c r="Y30" s="268"/>
      <c r="Z30" s="268"/>
    </row>
    <row r="31" spans="1:26" ht="32.25" customHeight="1" x14ac:dyDescent="0.25">
      <c r="A31" s="266"/>
      <c r="B31" s="662" t="s">
        <v>733</v>
      </c>
      <c r="C31" s="663"/>
      <c r="D31" s="663"/>
      <c r="E31" s="663"/>
      <c r="F31" s="266"/>
      <c r="G31" s="268"/>
      <c r="H31" s="268"/>
      <c r="I31" s="268"/>
      <c r="J31" s="268"/>
      <c r="K31" s="268"/>
      <c r="L31" s="268"/>
      <c r="M31" s="268"/>
      <c r="N31" s="268"/>
      <c r="O31" s="268"/>
      <c r="P31" s="268"/>
      <c r="Q31" s="268"/>
      <c r="R31" s="268"/>
      <c r="S31" s="268"/>
      <c r="T31" s="268"/>
      <c r="U31" s="268"/>
      <c r="V31" s="268"/>
      <c r="W31" s="268"/>
      <c r="X31" s="268"/>
      <c r="Y31" s="268"/>
      <c r="Z31" s="268"/>
    </row>
    <row r="32" spans="1:26" x14ac:dyDescent="0.25">
      <c r="A32" s="266"/>
      <c r="B32" s="267"/>
      <c r="C32" s="275"/>
      <c r="D32" s="275"/>
      <c r="E32" s="275"/>
      <c r="F32" s="266"/>
      <c r="G32" s="268"/>
      <c r="H32" s="268"/>
      <c r="I32" s="268"/>
      <c r="J32" s="268"/>
      <c r="K32" s="268"/>
      <c r="L32" s="268"/>
      <c r="M32" s="268"/>
      <c r="N32" s="268"/>
      <c r="O32" s="268"/>
      <c r="P32" s="268"/>
      <c r="Q32" s="268"/>
      <c r="R32" s="268"/>
      <c r="S32" s="268"/>
      <c r="T32" s="268"/>
      <c r="U32" s="268"/>
      <c r="V32" s="268"/>
      <c r="W32" s="268"/>
      <c r="X32" s="268"/>
      <c r="Y32" s="268"/>
      <c r="Z32" s="268"/>
    </row>
    <row r="33" spans="1:26" x14ac:dyDescent="0.25">
      <c r="A33" s="266"/>
      <c r="B33" s="660" t="s">
        <v>734</v>
      </c>
      <c r="C33" s="661"/>
      <c r="D33" s="661"/>
      <c r="E33" s="661"/>
      <c r="F33" s="274" t="s">
        <v>503</v>
      </c>
      <c r="G33" s="268"/>
      <c r="H33" s="268"/>
      <c r="I33" s="268"/>
      <c r="J33" s="268"/>
      <c r="K33" s="268"/>
      <c r="L33" s="268"/>
      <c r="M33" s="268"/>
      <c r="N33" s="268"/>
      <c r="O33" s="268"/>
      <c r="P33" s="268"/>
      <c r="Q33" s="268"/>
      <c r="R33" s="268"/>
      <c r="S33" s="268"/>
      <c r="T33" s="268"/>
      <c r="U33" s="268"/>
      <c r="V33" s="268"/>
      <c r="W33" s="268"/>
      <c r="X33" s="268"/>
      <c r="Y33" s="268"/>
      <c r="Z33" s="268"/>
    </row>
    <row r="34" spans="1:26" ht="30.9" customHeight="1" x14ac:dyDescent="0.25">
      <c r="A34" s="266"/>
      <c r="B34" s="662" t="s">
        <v>735</v>
      </c>
      <c r="C34" s="663"/>
      <c r="D34" s="663"/>
      <c r="E34" s="663"/>
      <c r="F34" s="266"/>
      <c r="G34" s="268"/>
      <c r="H34" s="268"/>
      <c r="I34" s="268"/>
      <c r="J34" s="268"/>
      <c r="K34" s="268"/>
      <c r="L34" s="268"/>
      <c r="M34" s="268"/>
      <c r="N34" s="268"/>
      <c r="O34" s="268"/>
      <c r="P34" s="268"/>
      <c r="Q34" s="268"/>
      <c r="R34" s="268"/>
      <c r="S34" s="268"/>
      <c r="T34" s="268"/>
      <c r="U34" s="268"/>
      <c r="V34" s="268"/>
      <c r="W34" s="268"/>
      <c r="X34" s="268"/>
      <c r="Y34" s="268"/>
      <c r="Z34" s="268"/>
    </row>
    <row r="35" spans="1:26" ht="45.75" customHeight="1" x14ac:dyDescent="0.25">
      <c r="A35" s="266"/>
      <c r="B35" s="662" t="s">
        <v>511</v>
      </c>
      <c r="C35" s="663"/>
      <c r="D35" s="663"/>
      <c r="E35" s="663"/>
      <c r="F35" s="266"/>
      <c r="G35" s="268"/>
      <c r="H35" s="268"/>
      <c r="I35" s="268"/>
      <c r="J35" s="268"/>
      <c r="K35" s="268"/>
      <c r="L35" s="268"/>
      <c r="M35" s="268"/>
      <c r="N35" s="268"/>
      <c r="O35" s="268"/>
      <c r="P35" s="268"/>
      <c r="Q35" s="268"/>
      <c r="R35" s="268"/>
      <c r="S35" s="268"/>
      <c r="T35" s="268"/>
      <c r="U35" s="268"/>
      <c r="V35" s="268"/>
      <c r="W35" s="268"/>
      <c r="X35" s="268"/>
      <c r="Y35" s="268"/>
      <c r="Z35" s="268"/>
    </row>
    <row r="36" spans="1:26" ht="45.15" customHeight="1" x14ac:dyDescent="0.25">
      <c r="A36" s="266"/>
      <c r="B36" s="662" t="s">
        <v>736</v>
      </c>
      <c r="C36" s="663"/>
      <c r="D36" s="663"/>
      <c r="E36" s="663"/>
      <c r="F36" s="266"/>
      <c r="G36" s="268"/>
      <c r="H36" s="268"/>
      <c r="I36" s="268"/>
      <c r="J36" s="268"/>
      <c r="K36" s="268"/>
      <c r="L36" s="268"/>
      <c r="M36" s="268"/>
      <c r="N36" s="268"/>
      <c r="O36" s="268"/>
      <c r="P36" s="268"/>
      <c r="Q36" s="268"/>
      <c r="R36" s="268"/>
      <c r="S36" s="268"/>
      <c r="T36" s="268"/>
      <c r="U36" s="268"/>
      <c r="V36" s="268"/>
      <c r="W36" s="268"/>
      <c r="X36" s="268"/>
      <c r="Y36" s="268"/>
      <c r="Z36" s="268"/>
    </row>
    <row r="37" spans="1:26" ht="59.25" customHeight="1" x14ac:dyDescent="0.25">
      <c r="A37" s="266"/>
      <c r="B37" s="662" t="s">
        <v>737</v>
      </c>
      <c r="C37" s="663"/>
      <c r="D37" s="663"/>
      <c r="E37" s="663"/>
      <c r="F37" s="266"/>
      <c r="G37" s="268"/>
      <c r="H37" s="268"/>
      <c r="I37" s="268"/>
      <c r="J37" s="268"/>
      <c r="K37" s="268"/>
      <c r="L37" s="268"/>
      <c r="M37" s="268"/>
      <c r="N37" s="268"/>
      <c r="O37" s="268"/>
      <c r="P37" s="268"/>
      <c r="Q37" s="268"/>
      <c r="R37" s="268"/>
      <c r="S37" s="268"/>
      <c r="T37" s="268"/>
      <c r="U37" s="268"/>
      <c r="V37" s="268"/>
      <c r="W37" s="268"/>
      <c r="X37" s="268"/>
      <c r="Y37" s="268"/>
      <c r="Z37" s="268"/>
    </row>
    <row r="38" spans="1:26" x14ac:dyDescent="0.25">
      <c r="A38" s="266"/>
      <c r="B38" s="270"/>
      <c r="C38" s="266"/>
      <c r="D38" s="266"/>
      <c r="E38" s="266"/>
      <c r="F38" s="266"/>
      <c r="G38" s="268"/>
      <c r="H38" s="268"/>
      <c r="I38" s="268"/>
      <c r="J38" s="268"/>
      <c r="K38" s="268"/>
      <c r="L38" s="268"/>
      <c r="M38" s="268"/>
      <c r="N38" s="268"/>
      <c r="O38" s="268"/>
      <c r="P38" s="268"/>
      <c r="Q38" s="268"/>
      <c r="R38" s="268"/>
      <c r="S38" s="268"/>
      <c r="T38" s="268"/>
      <c r="U38" s="268"/>
      <c r="V38" s="268"/>
      <c r="W38" s="268"/>
      <c r="X38" s="268"/>
      <c r="Y38" s="268"/>
      <c r="Z38" s="268"/>
    </row>
    <row r="39" spans="1:26" x14ac:dyDescent="0.25">
      <c r="A39" s="266"/>
      <c r="B39" s="660" t="s">
        <v>739</v>
      </c>
      <c r="C39" s="661"/>
      <c r="D39" s="661"/>
      <c r="E39" s="661"/>
      <c r="F39" s="274" t="s">
        <v>503</v>
      </c>
      <c r="G39" s="268"/>
      <c r="H39" s="268"/>
      <c r="I39" s="268"/>
      <c r="J39" s="268"/>
      <c r="K39" s="268"/>
      <c r="L39" s="268"/>
      <c r="M39" s="268"/>
      <c r="N39" s="268"/>
      <c r="O39" s="268"/>
      <c r="P39" s="268"/>
      <c r="Q39" s="268"/>
      <c r="R39" s="268"/>
      <c r="S39" s="268"/>
      <c r="T39" s="268"/>
      <c r="U39" s="268"/>
      <c r="V39" s="268"/>
      <c r="W39" s="268"/>
      <c r="X39" s="268"/>
      <c r="Y39" s="268"/>
      <c r="Z39" s="268"/>
    </row>
    <row r="40" spans="1:26" ht="30" customHeight="1" x14ac:dyDescent="0.25">
      <c r="A40" s="266"/>
      <c r="B40" s="662" t="s">
        <v>512</v>
      </c>
      <c r="C40" s="663"/>
      <c r="D40" s="663"/>
      <c r="E40" s="663"/>
      <c r="F40" s="266"/>
      <c r="G40" s="268"/>
      <c r="H40" s="268"/>
      <c r="I40" s="268"/>
      <c r="J40" s="268"/>
      <c r="K40" s="268"/>
      <c r="L40" s="268"/>
      <c r="M40" s="268"/>
      <c r="N40" s="268"/>
      <c r="O40" s="268"/>
      <c r="P40" s="268"/>
      <c r="Q40" s="268"/>
      <c r="R40" s="268"/>
      <c r="S40" s="268"/>
      <c r="T40" s="268"/>
      <c r="U40" s="268"/>
      <c r="V40" s="268"/>
      <c r="W40" s="268"/>
      <c r="X40" s="268"/>
      <c r="Y40" s="268"/>
      <c r="Z40" s="268"/>
    </row>
    <row r="41" spans="1:26" x14ac:dyDescent="0.25">
      <c r="A41" s="266"/>
      <c r="B41" s="660" t="s">
        <v>513</v>
      </c>
      <c r="C41" s="665"/>
      <c r="D41" s="660" t="s">
        <v>514</v>
      </c>
      <c r="E41" s="665"/>
      <c r="F41" s="266"/>
      <c r="G41" s="268"/>
      <c r="H41" s="268"/>
      <c r="I41" s="268"/>
      <c r="J41" s="268"/>
      <c r="K41" s="268"/>
      <c r="L41" s="268"/>
      <c r="M41" s="268"/>
      <c r="N41" s="268"/>
      <c r="O41" s="268"/>
      <c r="P41" s="268"/>
      <c r="Q41" s="268"/>
      <c r="R41" s="268"/>
      <c r="S41" s="268"/>
      <c r="T41" s="268"/>
      <c r="U41" s="268"/>
      <c r="V41" s="268"/>
      <c r="W41" s="268"/>
      <c r="X41" s="268"/>
      <c r="Y41" s="268"/>
      <c r="Z41" s="268"/>
    </row>
    <row r="42" spans="1:26" x14ac:dyDescent="0.25">
      <c r="A42" s="266"/>
      <c r="B42" s="662" t="s">
        <v>515</v>
      </c>
      <c r="C42" s="665"/>
      <c r="D42" s="662" t="s">
        <v>516</v>
      </c>
      <c r="E42" s="665"/>
      <c r="F42" s="266"/>
      <c r="G42" s="268"/>
      <c r="H42" s="268"/>
      <c r="I42" s="268"/>
      <c r="J42" s="268"/>
      <c r="K42" s="268"/>
      <c r="L42" s="268"/>
      <c r="M42" s="268"/>
      <c r="N42" s="268"/>
      <c r="O42" s="268"/>
      <c r="P42" s="268"/>
      <c r="Q42" s="268"/>
      <c r="R42" s="268"/>
      <c r="S42" s="268"/>
      <c r="T42" s="268"/>
      <c r="U42" s="268"/>
      <c r="V42" s="268"/>
      <c r="W42" s="268"/>
      <c r="X42" s="268"/>
      <c r="Y42" s="268"/>
      <c r="Z42" s="268"/>
    </row>
    <row r="43" spans="1:26" x14ac:dyDescent="0.25">
      <c r="A43" s="266"/>
      <c r="B43" s="662" t="s">
        <v>517</v>
      </c>
      <c r="C43" s="665"/>
      <c r="D43" s="662" t="s">
        <v>518</v>
      </c>
      <c r="E43" s="665"/>
      <c r="F43" s="266"/>
      <c r="G43" s="268"/>
      <c r="H43" s="268"/>
      <c r="I43" s="268"/>
      <c r="J43" s="268"/>
      <c r="K43" s="268"/>
      <c r="L43" s="268"/>
      <c r="M43" s="268"/>
      <c r="N43" s="268"/>
      <c r="O43" s="268"/>
      <c r="P43" s="268"/>
      <c r="Q43" s="268"/>
      <c r="R43" s="268"/>
      <c r="S43" s="268"/>
      <c r="T43" s="268"/>
      <c r="U43" s="268"/>
      <c r="V43" s="268"/>
      <c r="W43" s="268"/>
      <c r="X43" s="268"/>
      <c r="Y43" s="268"/>
      <c r="Z43" s="268"/>
    </row>
    <row r="44" spans="1:26" x14ac:dyDescent="0.25">
      <c r="A44" s="266"/>
      <c r="B44" s="662" t="s">
        <v>519</v>
      </c>
      <c r="C44" s="665"/>
      <c r="D44" s="270"/>
      <c r="E44" s="270"/>
      <c r="F44" s="266"/>
      <c r="G44" s="268"/>
      <c r="H44" s="268"/>
      <c r="I44" s="268"/>
      <c r="J44" s="268"/>
      <c r="K44" s="268"/>
      <c r="L44" s="268"/>
      <c r="M44" s="268"/>
      <c r="N44" s="268"/>
      <c r="O44" s="268"/>
      <c r="P44" s="268"/>
      <c r="Q44" s="268"/>
      <c r="R44" s="268"/>
      <c r="S44" s="268"/>
      <c r="T44" s="268"/>
      <c r="U44" s="268"/>
      <c r="V44" s="268"/>
      <c r="W44" s="268"/>
      <c r="X44" s="268"/>
      <c r="Y44" s="268"/>
      <c r="Z44" s="268"/>
    </row>
    <row r="45" spans="1:26" x14ac:dyDescent="0.25">
      <c r="A45" s="266"/>
      <c r="B45" s="662" t="s">
        <v>520</v>
      </c>
      <c r="C45" s="665"/>
      <c r="D45" s="660" t="s">
        <v>521</v>
      </c>
      <c r="E45" s="665"/>
      <c r="F45" s="266"/>
      <c r="G45" s="268"/>
      <c r="H45" s="268"/>
      <c r="I45" s="268"/>
      <c r="J45" s="268"/>
      <c r="K45" s="268"/>
      <c r="L45" s="268"/>
      <c r="M45" s="268"/>
      <c r="N45" s="268"/>
      <c r="O45" s="268"/>
      <c r="P45" s="268"/>
      <c r="Q45" s="268"/>
      <c r="R45" s="268"/>
      <c r="S45" s="268"/>
      <c r="T45" s="268"/>
      <c r="U45" s="268"/>
      <c r="V45" s="268"/>
      <c r="W45" s="268"/>
      <c r="X45" s="268"/>
      <c r="Y45" s="268"/>
      <c r="Z45" s="268"/>
    </row>
    <row r="46" spans="1:26" x14ac:dyDescent="0.25">
      <c r="A46" s="266"/>
      <c r="B46" s="662" t="s">
        <v>522</v>
      </c>
      <c r="C46" s="665"/>
      <c r="D46" s="662" t="s">
        <v>523</v>
      </c>
      <c r="E46" s="665"/>
      <c r="F46" s="266"/>
      <c r="G46" s="268"/>
      <c r="H46" s="268"/>
      <c r="I46" s="268"/>
      <c r="J46" s="268"/>
      <c r="K46" s="268"/>
      <c r="L46" s="268"/>
      <c r="M46" s="268"/>
      <c r="N46" s="268"/>
      <c r="O46" s="268"/>
      <c r="P46" s="268"/>
      <c r="Q46" s="268"/>
      <c r="R46" s="268"/>
      <c r="S46" s="268"/>
      <c r="T46" s="268"/>
      <c r="U46" s="268"/>
      <c r="V46" s="268"/>
      <c r="W46" s="268"/>
      <c r="X46" s="268"/>
      <c r="Y46" s="268"/>
      <c r="Z46" s="268"/>
    </row>
    <row r="47" spans="1:26" x14ac:dyDescent="0.25">
      <c r="A47" s="266"/>
      <c r="B47" s="662" t="s">
        <v>524</v>
      </c>
      <c r="C47" s="665"/>
      <c r="D47" s="270"/>
      <c r="E47" s="270"/>
      <c r="F47" s="266"/>
      <c r="G47" s="268"/>
      <c r="H47" s="268"/>
      <c r="I47" s="268"/>
      <c r="J47" s="268"/>
      <c r="K47" s="268"/>
      <c r="L47" s="268"/>
      <c r="M47" s="268"/>
      <c r="N47" s="268"/>
      <c r="O47" s="268"/>
      <c r="P47" s="268"/>
      <c r="Q47" s="268"/>
      <c r="R47" s="268"/>
      <c r="S47" s="268"/>
      <c r="T47" s="268"/>
      <c r="U47" s="268"/>
      <c r="V47" s="268"/>
      <c r="W47" s="268"/>
      <c r="X47" s="268"/>
      <c r="Y47" s="268"/>
      <c r="Z47" s="268"/>
    </row>
    <row r="48" spans="1:26" x14ac:dyDescent="0.25">
      <c r="A48" s="266"/>
      <c r="B48" s="267"/>
      <c r="C48" s="270"/>
      <c r="D48" s="660" t="s">
        <v>525</v>
      </c>
      <c r="E48" s="665"/>
      <c r="F48" s="266"/>
      <c r="G48" s="268"/>
      <c r="H48" s="268"/>
      <c r="I48" s="268"/>
      <c r="J48" s="268"/>
      <c r="K48" s="268"/>
      <c r="L48" s="268"/>
      <c r="M48" s="268"/>
      <c r="N48" s="268"/>
      <c r="O48" s="268"/>
      <c r="P48" s="268"/>
      <c r="Q48" s="268"/>
      <c r="R48" s="268"/>
      <c r="S48" s="268"/>
      <c r="T48" s="268"/>
      <c r="U48" s="268"/>
      <c r="V48" s="268"/>
      <c r="W48" s="268"/>
      <c r="X48" s="268"/>
      <c r="Y48" s="268"/>
      <c r="Z48" s="268"/>
    </row>
    <row r="49" spans="1:26" x14ac:dyDescent="0.25">
      <c r="A49" s="266"/>
      <c r="B49" s="267"/>
      <c r="C49" s="270"/>
      <c r="D49" s="662" t="s">
        <v>526</v>
      </c>
      <c r="E49" s="665"/>
      <c r="F49" s="266"/>
      <c r="G49" s="268"/>
      <c r="H49" s="268"/>
      <c r="I49" s="268"/>
      <c r="J49" s="268"/>
      <c r="K49" s="268"/>
      <c r="L49" s="268"/>
      <c r="M49" s="268"/>
      <c r="N49" s="268"/>
      <c r="O49" s="268"/>
      <c r="P49" s="268"/>
      <c r="Q49" s="268"/>
      <c r="R49" s="268"/>
      <c r="S49" s="268"/>
      <c r="T49" s="268"/>
      <c r="U49" s="268"/>
      <c r="V49" s="268"/>
      <c r="W49" s="268"/>
      <c r="X49" s="268"/>
      <c r="Y49" s="268"/>
      <c r="Z49" s="268"/>
    </row>
    <row r="50" spans="1:26" x14ac:dyDescent="0.25">
      <c r="A50" s="266"/>
      <c r="B50" s="267"/>
      <c r="C50" s="270"/>
      <c r="D50" s="267"/>
      <c r="E50" s="276"/>
      <c r="F50" s="266"/>
      <c r="G50" s="268"/>
      <c r="H50" s="268"/>
      <c r="I50" s="268"/>
      <c r="J50" s="268"/>
      <c r="K50" s="268"/>
      <c r="L50" s="268"/>
      <c r="M50" s="268"/>
      <c r="N50" s="268"/>
      <c r="O50" s="268"/>
      <c r="P50" s="268"/>
      <c r="Q50" s="268"/>
      <c r="R50" s="268"/>
      <c r="S50" s="268"/>
      <c r="T50" s="268"/>
      <c r="U50" s="268"/>
      <c r="V50" s="268"/>
      <c r="W50" s="268"/>
      <c r="X50" s="268"/>
      <c r="Y50" s="268"/>
      <c r="Z50" s="268"/>
    </row>
    <row r="51" spans="1:26" x14ac:dyDescent="0.25">
      <c r="A51" s="266"/>
      <c r="B51" s="662" t="s">
        <v>738</v>
      </c>
      <c r="C51" s="663"/>
      <c r="D51" s="663"/>
      <c r="E51" s="663"/>
      <c r="F51" s="266"/>
      <c r="G51" s="268"/>
      <c r="H51" s="268"/>
      <c r="I51" s="268"/>
      <c r="J51" s="268"/>
      <c r="K51" s="268"/>
      <c r="L51" s="268"/>
      <c r="M51" s="268"/>
      <c r="N51" s="268"/>
      <c r="O51" s="268"/>
      <c r="P51" s="268"/>
      <c r="Q51" s="268"/>
      <c r="R51" s="268"/>
      <c r="S51" s="268"/>
      <c r="T51" s="268"/>
      <c r="U51" s="268"/>
      <c r="V51" s="268"/>
      <c r="W51" s="268"/>
      <c r="X51" s="268"/>
      <c r="Y51" s="268"/>
      <c r="Z51" s="268"/>
    </row>
    <row r="52" spans="1:26" x14ac:dyDescent="0.25">
      <c r="A52" s="266"/>
      <c r="B52" s="267"/>
      <c r="C52" s="266"/>
      <c r="D52" s="266"/>
      <c r="E52" s="266"/>
      <c r="F52" s="266"/>
      <c r="G52" s="268"/>
      <c r="H52" s="268"/>
      <c r="I52" s="268"/>
      <c r="J52" s="268"/>
      <c r="K52" s="268"/>
      <c r="L52" s="268"/>
      <c r="M52" s="268"/>
      <c r="N52" s="268"/>
      <c r="O52" s="268"/>
      <c r="P52" s="268"/>
      <c r="Q52" s="268"/>
      <c r="R52" s="268"/>
      <c r="S52" s="268"/>
      <c r="T52" s="268"/>
      <c r="U52" s="268"/>
      <c r="V52" s="268"/>
      <c r="W52" s="268"/>
      <c r="X52" s="268"/>
      <c r="Y52" s="268"/>
      <c r="Z52" s="268"/>
    </row>
    <row r="53" spans="1:26" x14ac:dyDescent="0.25">
      <c r="A53" s="266"/>
      <c r="B53" s="660" t="s">
        <v>746</v>
      </c>
      <c r="C53" s="661"/>
      <c r="D53" s="661"/>
      <c r="E53" s="661"/>
      <c r="F53" s="274" t="s">
        <v>503</v>
      </c>
      <c r="G53" s="268"/>
      <c r="H53" s="268"/>
      <c r="I53" s="268"/>
      <c r="J53" s="268"/>
      <c r="K53" s="268"/>
      <c r="L53" s="268"/>
      <c r="M53" s="268"/>
      <c r="N53" s="268"/>
      <c r="O53" s="268"/>
      <c r="P53" s="268"/>
      <c r="Q53" s="268"/>
      <c r="R53" s="268"/>
      <c r="S53" s="268"/>
      <c r="T53" s="268"/>
      <c r="U53" s="268"/>
      <c r="V53" s="268"/>
      <c r="W53" s="268"/>
      <c r="X53" s="268"/>
      <c r="Y53" s="268"/>
      <c r="Z53" s="268"/>
    </row>
    <row r="54" spans="1:26" x14ac:dyDescent="0.25">
      <c r="A54" s="266"/>
      <c r="B54" s="662" t="s">
        <v>527</v>
      </c>
      <c r="C54" s="663"/>
      <c r="D54" s="663"/>
      <c r="E54" s="663"/>
      <c r="F54" s="266"/>
      <c r="G54" s="268"/>
      <c r="H54" s="268"/>
      <c r="I54" s="268"/>
      <c r="J54" s="268"/>
      <c r="K54" s="268"/>
      <c r="L54" s="268"/>
      <c r="M54" s="268"/>
      <c r="N54" s="268"/>
      <c r="O54" s="268"/>
      <c r="P54" s="268"/>
      <c r="Q54" s="268"/>
      <c r="R54" s="268"/>
      <c r="S54" s="268"/>
      <c r="T54" s="268"/>
      <c r="U54" s="268"/>
      <c r="V54" s="268"/>
      <c r="W54" s="268"/>
      <c r="X54" s="268"/>
      <c r="Y54" s="268"/>
      <c r="Z54" s="268"/>
    </row>
    <row r="55" spans="1:26" ht="26.4" x14ac:dyDescent="0.25">
      <c r="A55" s="266"/>
      <c r="B55" s="277" t="s">
        <v>528</v>
      </c>
      <c r="C55" s="277" t="s">
        <v>529</v>
      </c>
      <c r="D55" s="666" t="s">
        <v>530</v>
      </c>
      <c r="E55" s="667"/>
      <c r="F55" s="266"/>
      <c r="G55" s="268"/>
      <c r="H55" s="268"/>
      <c r="I55" s="268"/>
      <c r="J55" s="268"/>
      <c r="K55" s="268"/>
      <c r="L55" s="268"/>
      <c r="M55" s="268"/>
      <c r="N55" s="268"/>
      <c r="O55" s="268"/>
      <c r="P55" s="268"/>
      <c r="Q55" s="268"/>
      <c r="R55" s="268"/>
      <c r="S55" s="268"/>
      <c r="T55" s="268"/>
      <c r="U55" s="268"/>
      <c r="V55" s="268"/>
      <c r="W55" s="268"/>
      <c r="X55" s="268"/>
      <c r="Y55" s="268"/>
      <c r="Z55" s="268"/>
    </row>
    <row r="56" spans="1:26" ht="55.5" customHeight="1" x14ac:dyDescent="0.25">
      <c r="A56" s="266"/>
      <c r="B56" s="278" t="s">
        <v>531</v>
      </c>
      <c r="C56" s="278" t="s">
        <v>532</v>
      </c>
      <c r="D56" s="668" t="s">
        <v>533</v>
      </c>
      <c r="E56" s="669"/>
      <c r="F56" s="266"/>
      <c r="G56" s="268"/>
      <c r="H56" s="268"/>
      <c r="I56" s="268"/>
      <c r="J56" s="268"/>
      <c r="K56" s="268"/>
      <c r="L56" s="268"/>
      <c r="M56" s="268"/>
      <c r="N56" s="268"/>
      <c r="O56" s="268"/>
      <c r="P56" s="268"/>
      <c r="Q56" s="268"/>
      <c r="R56" s="268"/>
      <c r="S56" s="268"/>
      <c r="T56" s="268"/>
      <c r="U56" s="268"/>
      <c r="V56" s="268"/>
      <c r="W56" s="268"/>
      <c r="X56" s="268"/>
      <c r="Y56" s="268"/>
      <c r="Z56" s="268"/>
    </row>
    <row r="57" spans="1:26" ht="71.25" customHeight="1" x14ac:dyDescent="0.25">
      <c r="A57" s="266"/>
      <c r="B57" s="278" t="s">
        <v>270</v>
      </c>
      <c r="C57" s="278" t="s">
        <v>534</v>
      </c>
      <c r="D57" s="668" t="s">
        <v>535</v>
      </c>
      <c r="E57" s="669"/>
      <c r="F57" s="266"/>
      <c r="G57" s="268"/>
      <c r="H57" s="268"/>
      <c r="I57" s="268"/>
      <c r="J57" s="268"/>
      <c r="K57" s="268"/>
      <c r="L57" s="268"/>
      <c r="M57" s="268"/>
      <c r="N57" s="268"/>
      <c r="O57" s="268"/>
      <c r="P57" s="268"/>
      <c r="Q57" s="268"/>
      <c r="R57" s="268"/>
      <c r="S57" s="268"/>
      <c r="T57" s="268"/>
      <c r="U57" s="268"/>
      <c r="V57" s="268"/>
      <c r="W57" s="268"/>
      <c r="X57" s="268"/>
      <c r="Y57" s="268"/>
      <c r="Z57" s="268"/>
    </row>
    <row r="58" spans="1:26" ht="94.5" customHeight="1" x14ac:dyDescent="0.25">
      <c r="A58" s="266"/>
      <c r="B58" s="278" t="s">
        <v>536</v>
      </c>
      <c r="C58" s="278" t="s">
        <v>537</v>
      </c>
      <c r="D58" s="668" t="s">
        <v>740</v>
      </c>
      <c r="E58" s="669"/>
      <c r="F58" s="266"/>
      <c r="G58" s="268"/>
      <c r="H58" s="268"/>
      <c r="I58" s="268"/>
      <c r="J58" s="268"/>
      <c r="K58" s="268"/>
      <c r="L58" s="268"/>
      <c r="M58" s="268"/>
      <c r="N58" s="268"/>
      <c r="O58" s="268"/>
      <c r="P58" s="268"/>
      <c r="Q58" s="268"/>
      <c r="R58" s="268"/>
      <c r="S58" s="268"/>
      <c r="T58" s="268"/>
      <c r="U58" s="268"/>
      <c r="V58" s="268"/>
      <c r="W58" s="268"/>
      <c r="X58" s="268"/>
      <c r="Y58" s="268"/>
      <c r="Z58" s="268"/>
    </row>
    <row r="59" spans="1:26" x14ac:dyDescent="0.25">
      <c r="A59" s="266"/>
      <c r="B59" s="267"/>
      <c r="C59" s="266"/>
      <c r="D59" s="266"/>
      <c r="E59" s="266"/>
      <c r="F59" s="266"/>
      <c r="G59" s="268"/>
      <c r="H59" s="268"/>
      <c r="I59" s="268"/>
      <c r="J59" s="268"/>
      <c r="K59" s="268"/>
      <c r="L59" s="268"/>
      <c r="M59" s="268"/>
      <c r="N59" s="268"/>
      <c r="O59" s="268"/>
      <c r="P59" s="268"/>
      <c r="Q59" s="268"/>
      <c r="R59" s="268"/>
      <c r="S59" s="268"/>
      <c r="T59" s="268"/>
      <c r="U59" s="268"/>
      <c r="V59" s="268"/>
      <c r="W59" s="268"/>
      <c r="X59" s="268"/>
      <c r="Y59" s="268"/>
      <c r="Z59" s="268"/>
    </row>
    <row r="60" spans="1:26" ht="29.25" customHeight="1" x14ac:dyDescent="0.25">
      <c r="A60" s="266"/>
      <c r="B60" s="664" t="s">
        <v>538</v>
      </c>
      <c r="C60" s="661"/>
      <c r="D60" s="661"/>
      <c r="E60" s="661"/>
      <c r="F60" s="274" t="s">
        <v>503</v>
      </c>
      <c r="G60" s="268"/>
      <c r="H60" s="268"/>
      <c r="I60" s="268"/>
      <c r="J60" s="268"/>
      <c r="K60" s="268"/>
      <c r="L60" s="268"/>
      <c r="M60" s="268"/>
      <c r="N60" s="268"/>
      <c r="O60" s="268"/>
      <c r="P60" s="268"/>
      <c r="Q60" s="268"/>
      <c r="R60" s="268"/>
      <c r="S60" s="268"/>
      <c r="T60" s="268"/>
      <c r="U60" s="268"/>
      <c r="V60" s="268"/>
      <c r="W60" s="268"/>
      <c r="X60" s="268"/>
      <c r="Y60" s="268"/>
      <c r="Z60" s="268"/>
    </row>
    <row r="61" spans="1:26" ht="30.9" customHeight="1" x14ac:dyDescent="0.25">
      <c r="A61" s="266"/>
      <c r="B61" s="662" t="s">
        <v>539</v>
      </c>
      <c r="C61" s="663"/>
      <c r="D61" s="663"/>
      <c r="E61" s="663"/>
      <c r="F61" s="266"/>
      <c r="G61" s="268"/>
      <c r="H61" s="268"/>
      <c r="I61" s="268"/>
      <c r="J61" s="268"/>
      <c r="K61" s="268"/>
      <c r="L61" s="268"/>
      <c r="M61" s="268"/>
      <c r="N61" s="268"/>
      <c r="O61" s="268"/>
      <c r="P61" s="268"/>
      <c r="Q61" s="268"/>
      <c r="R61" s="268"/>
      <c r="S61" s="268"/>
      <c r="T61" s="268"/>
      <c r="U61" s="268"/>
      <c r="V61" s="268"/>
      <c r="W61" s="268"/>
      <c r="X61" s="268"/>
      <c r="Y61" s="268"/>
      <c r="Z61" s="268"/>
    </row>
    <row r="62" spans="1:26" x14ac:dyDescent="0.25">
      <c r="A62" s="266"/>
      <c r="B62" s="662" t="s">
        <v>540</v>
      </c>
      <c r="C62" s="663"/>
      <c r="D62" s="663"/>
      <c r="E62" s="663"/>
      <c r="F62" s="266"/>
      <c r="G62" s="268"/>
      <c r="H62" s="268"/>
      <c r="I62" s="268"/>
      <c r="J62" s="268"/>
      <c r="K62" s="268"/>
      <c r="L62" s="268"/>
      <c r="M62" s="268"/>
      <c r="N62" s="268"/>
      <c r="O62" s="268"/>
      <c r="P62" s="268"/>
      <c r="Q62" s="268"/>
      <c r="R62" s="268"/>
      <c r="S62" s="268"/>
      <c r="T62" s="268"/>
      <c r="U62" s="268"/>
      <c r="V62" s="268"/>
      <c r="W62" s="268"/>
      <c r="X62" s="268"/>
      <c r="Y62" s="268"/>
      <c r="Z62" s="268"/>
    </row>
    <row r="63" spans="1:26" x14ac:dyDescent="0.25">
      <c r="A63" s="266"/>
      <c r="B63" s="662" t="s">
        <v>541</v>
      </c>
      <c r="C63" s="663"/>
      <c r="D63" s="663"/>
      <c r="E63" s="663"/>
      <c r="F63" s="266"/>
      <c r="G63" s="268"/>
      <c r="H63" s="268"/>
      <c r="I63" s="268"/>
      <c r="J63" s="268"/>
      <c r="K63" s="268"/>
      <c r="L63" s="268"/>
      <c r="M63" s="268"/>
      <c r="N63" s="268"/>
      <c r="O63" s="268"/>
      <c r="P63" s="268"/>
      <c r="Q63" s="268"/>
      <c r="R63" s="268"/>
      <c r="S63" s="268"/>
      <c r="T63" s="268"/>
      <c r="U63" s="268"/>
      <c r="V63" s="268"/>
      <c r="W63" s="268"/>
      <c r="X63" s="268"/>
      <c r="Y63" s="268"/>
      <c r="Z63" s="268"/>
    </row>
    <row r="64" spans="1:26" x14ac:dyDescent="0.25">
      <c r="A64" s="266"/>
      <c r="B64" s="662" t="s">
        <v>542</v>
      </c>
      <c r="C64" s="663"/>
      <c r="D64" s="663"/>
      <c r="E64" s="663"/>
      <c r="F64" s="266"/>
      <c r="G64" s="268"/>
      <c r="H64" s="268"/>
      <c r="I64" s="268"/>
      <c r="J64" s="268"/>
      <c r="K64" s="268"/>
      <c r="L64" s="268"/>
      <c r="M64" s="268"/>
      <c r="N64" s="268"/>
      <c r="O64" s="268"/>
      <c r="P64" s="268"/>
      <c r="Q64" s="268"/>
      <c r="R64" s="268"/>
      <c r="S64" s="268"/>
      <c r="T64" s="268"/>
      <c r="U64" s="268"/>
      <c r="V64" s="268"/>
      <c r="W64" s="268"/>
      <c r="X64" s="268"/>
      <c r="Y64" s="268"/>
      <c r="Z64" s="268"/>
    </row>
    <row r="65" spans="1:26" x14ac:dyDescent="0.25">
      <c r="A65" s="266"/>
      <c r="B65" s="662" t="s">
        <v>543</v>
      </c>
      <c r="C65" s="663"/>
      <c r="D65" s="663"/>
      <c r="E65" s="663"/>
      <c r="F65" s="266"/>
      <c r="G65" s="268"/>
      <c r="H65" s="268"/>
      <c r="I65" s="268"/>
      <c r="J65" s="268"/>
      <c r="K65" s="268"/>
      <c r="L65" s="268"/>
      <c r="M65" s="268"/>
      <c r="N65" s="268"/>
      <c r="O65" s="268"/>
      <c r="P65" s="268"/>
      <c r="Q65" s="268"/>
      <c r="R65" s="268"/>
      <c r="S65" s="268"/>
      <c r="T65" s="268"/>
      <c r="U65" s="268"/>
      <c r="V65" s="268"/>
      <c r="W65" s="268"/>
      <c r="X65" s="268"/>
      <c r="Y65" s="268"/>
      <c r="Z65" s="268"/>
    </row>
    <row r="66" spans="1:26" x14ac:dyDescent="0.25">
      <c r="A66" s="266"/>
      <c r="B66" s="267"/>
      <c r="C66" s="275"/>
      <c r="D66" s="275"/>
      <c r="E66" s="275"/>
      <c r="F66" s="266"/>
      <c r="G66" s="268"/>
      <c r="H66" s="268"/>
      <c r="I66" s="268"/>
      <c r="J66" s="268"/>
      <c r="K66" s="268"/>
      <c r="L66" s="268"/>
      <c r="M66" s="268"/>
      <c r="N66" s="268"/>
      <c r="O66" s="268"/>
      <c r="P66" s="268"/>
      <c r="Q66" s="268"/>
      <c r="R66" s="268"/>
      <c r="S66" s="268"/>
      <c r="T66" s="268"/>
      <c r="U66" s="268"/>
      <c r="V66" s="268"/>
      <c r="W66" s="268"/>
      <c r="X66" s="268"/>
      <c r="Y66" s="268"/>
      <c r="Z66" s="268"/>
    </row>
    <row r="67" spans="1:26" ht="30" customHeight="1" x14ac:dyDescent="0.25">
      <c r="A67" s="266"/>
      <c r="B67" s="660" t="s">
        <v>544</v>
      </c>
      <c r="C67" s="661"/>
      <c r="D67" s="661"/>
      <c r="E67" s="661"/>
      <c r="F67" s="274" t="s">
        <v>503</v>
      </c>
      <c r="G67" s="268"/>
      <c r="H67" s="268"/>
      <c r="I67" s="268"/>
      <c r="J67" s="268"/>
      <c r="K67" s="268"/>
      <c r="L67" s="268"/>
      <c r="M67" s="268"/>
      <c r="N67" s="268"/>
      <c r="O67" s="268"/>
      <c r="P67" s="268"/>
      <c r="Q67" s="268"/>
      <c r="R67" s="268"/>
      <c r="S67" s="268"/>
      <c r="T67" s="268"/>
      <c r="U67" s="268"/>
      <c r="V67" s="268"/>
      <c r="W67" s="268"/>
      <c r="X67" s="268"/>
      <c r="Y67" s="268"/>
      <c r="Z67" s="268"/>
    </row>
    <row r="68" spans="1:26" x14ac:dyDescent="0.25">
      <c r="A68" s="266"/>
      <c r="B68" s="662" t="s">
        <v>545</v>
      </c>
      <c r="C68" s="665"/>
      <c r="D68" s="665"/>
      <c r="E68" s="665"/>
      <c r="F68" s="266"/>
      <c r="G68" s="268"/>
      <c r="H68" s="268"/>
      <c r="I68" s="268"/>
      <c r="J68" s="268"/>
      <c r="K68" s="268"/>
      <c r="L68" s="268"/>
      <c r="M68" s="268"/>
      <c r="N68" s="268"/>
      <c r="O68" s="268"/>
      <c r="P68" s="268"/>
      <c r="Q68" s="268"/>
      <c r="R68" s="268"/>
      <c r="S68" s="268"/>
      <c r="T68" s="268"/>
      <c r="U68" s="268"/>
      <c r="V68" s="268"/>
      <c r="W68" s="268"/>
      <c r="X68" s="268"/>
      <c r="Y68" s="268"/>
      <c r="Z68" s="268"/>
    </row>
    <row r="69" spans="1:26" ht="64.5" customHeight="1" x14ac:dyDescent="0.25">
      <c r="A69" s="266"/>
      <c r="B69" s="672" t="s">
        <v>870</v>
      </c>
      <c r="C69" s="672"/>
      <c r="D69" s="672"/>
      <c r="E69" s="672"/>
      <c r="F69" s="266"/>
      <c r="G69" s="268"/>
      <c r="H69" s="268"/>
      <c r="I69" s="268"/>
      <c r="J69" s="268"/>
      <c r="K69" s="268"/>
      <c r="L69" s="268"/>
      <c r="M69" s="268"/>
      <c r="N69" s="268"/>
      <c r="O69" s="268"/>
      <c r="P69" s="268"/>
      <c r="Q69" s="268"/>
      <c r="R69" s="268"/>
      <c r="S69" s="268"/>
      <c r="T69" s="268"/>
      <c r="U69" s="268"/>
      <c r="V69" s="268"/>
      <c r="W69" s="268"/>
      <c r="X69" s="268"/>
      <c r="Y69" s="268"/>
      <c r="Z69" s="268"/>
    </row>
    <row r="70" spans="1:26" x14ac:dyDescent="0.25">
      <c r="A70" s="266"/>
      <c r="B70" s="662" t="s">
        <v>847</v>
      </c>
      <c r="C70" s="665"/>
      <c r="D70" s="665"/>
      <c r="E70" s="665"/>
      <c r="F70" s="266"/>
      <c r="G70" s="268"/>
      <c r="H70" s="268"/>
      <c r="I70" s="268"/>
      <c r="J70" s="268"/>
      <c r="K70" s="268"/>
      <c r="L70" s="268"/>
      <c r="M70" s="268"/>
      <c r="N70" s="268"/>
      <c r="O70" s="268"/>
      <c r="P70" s="268"/>
      <c r="Q70" s="268"/>
      <c r="R70" s="268"/>
      <c r="S70" s="268"/>
      <c r="T70" s="268"/>
      <c r="U70" s="268"/>
      <c r="V70" s="268"/>
      <c r="W70" s="268"/>
      <c r="X70" s="268"/>
      <c r="Y70" s="268"/>
      <c r="Z70" s="268"/>
    </row>
    <row r="71" spans="1:26" ht="91.5" customHeight="1" x14ac:dyDescent="0.25">
      <c r="A71" s="266"/>
      <c r="B71" s="670" t="s">
        <v>741</v>
      </c>
      <c r="C71" s="671"/>
      <c r="D71" s="671"/>
      <c r="E71" s="671"/>
      <c r="F71" s="266"/>
      <c r="G71" s="268"/>
      <c r="H71" s="268"/>
      <c r="I71" s="268"/>
      <c r="J71" s="268"/>
      <c r="K71" s="268"/>
      <c r="L71" s="268"/>
      <c r="M71" s="268"/>
      <c r="N71" s="268"/>
      <c r="O71" s="268"/>
      <c r="P71" s="268"/>
      <c r="Q71" s="268"/>
      <c r="R71" s="268"/>
      <c r="S71" s="268"/>
      <c r="T71" s="268"/>
      <c r="U71" s="268"/>
      <c r="V71" s="268"/>
      <c r="W71" s="268"/>
      <c r="X71" s="268"/>
      <c r="Y71" s="268"/>
      <c r="Z71" s="268"/>
    </row>
    <row r="72" spans="1:26" x14ac:dyDescent="0.25">
      <c r="A72" s="266"/>
      <c r="B72" s="662" t="s">
        <v>848</v>
      </c>
      <c r="C72" s="665"/>
      <c r="D72" s="665"/>
      <c r="E72" s="665"/>
      <c r="F72" s="266"/>
      <c r="G72" s="268"/>
      <c r="H72" s="268"/>
      <c r="I72" s="268"/>
      <c r="J72" s="268"/>
      <c r="K72" s="268"/>
      <c r="L72" s="268"/>
      <c r="M72" s="268"/>
      <c r="N72" s="268"/>
      <c r="O72" s="268"/>
      <c r="P72" s="268"/>
      <c r="Q72" s="268"/>
      <c r="R72" s="268"/>
      <c r="S72" s="268"/>
      <c r="T72" s="268"/>
      <c r="U72" s="268"/>
      <c r="V72" s="268"/>
      <c r="W72" s="268"/>
      <c r="X72" s="268"/>
      <c r="Y72" s="268"/>
      <c r="Z72" s="268"/>
    </row>
    <row r="73" spans="1:26" ht="90.75" customHeight="1" x14ac:dyDescent="0.25">
      <c r="A73" s="266"/>
      <c r="B73" s="670" t="s">
        <v>742</v>
      </c>
      <c r="C73" s="671"/>
      <c r="D73" s="671"/>
      <c r="E73" s="671"/>
      <c r="F73" s="266"/>
      <c r="G73" s="268"/>
      <c r="H73" s="268"/>
      <c r="I73" s="268"/>
      <c r="J73" s="268"/>
      <c r="K73" s="268"/>
      <c r="L73" s="268"/>
      <c r="M73" s="268"/>
      <c r="N73" s="268"/>
      <c r="O73" s="268"/>
      <c r="P73" s="268"/>
      <c r="Q73" s="268"/>
      <c r="R73" s="268"/>
      <c r="S73" s="268"/>
      <c r="T73" s="268"/>
      <c r="U73" s="268"/>
      <c r="V73" s="268"/>
      <c r="W73" s="268"/>
      <c r="X73" s="268"/>
      <c r="Y73" s="268"/>
      <c r="Z73" s="268"/>
    </row>
    <row r="74" spans="1:26" x14ac:dyDescent="0.25">
      <c r="A74" s="266"/>
      <c r="B74" s="662" t="s">
        <v>849</v>
      </c>
      <c r="C74" s="665"/>
      <c r="D74" s="665"/>
      <c r="E74" s="665"/>
      <c r="F74" s="266"/>
      <c r="G74" s="268"/>
      <c r="H74" s="268"/>
      <c r="I74" s="268"/>
      <c r="J74" s="268"/>
      <c r="K74" s="268"/>
      <c r="L74" s="268"/>
      <c r="M74" s="268"/>
      <c r="N74" s="268"/>
      <c r="O74" s="268"/>
      <c r="P74" s="268"/>
      <c r="Q74" s="268"/>
      <c r="R74" s="268"/>
      <c r="S74" s="268"/>
      <c r="T74" s="268"/>
      <c r="U74" s="268"/>
      <c r="V74" s="268"/>
      <c r="W74" s="268"/>
      <c r="X74" s="268"/>
      <c r="Y74" s="268"/>
      <c r="Z74" s="268"/>
    </row>
    <row r="75" spans="1:26" ht="90" customHeight="1" x14ac:dyDescent="0.25">
      <c r="A75" s="266"/>
      <c r="B75" s="670" t="s">
        <v>743</v>
      </c>
      <c r="C75" s="671"/>
      <c r="D75" s="671"/>
      <c r="E75" s="671"/>
      <c r="F75" s="266"/>
      <c r="G75" s="268"/>
      <c r="H75" s="268"/>
      <c r="I75" s="268"/>
      <c r="J75" s="268"/>
      <c r="K75" s="268"/>
      <c r="L75" s="268"/>
      <c r="M75" s="268"/>
      <c r="N75" s="268"/>
      <c r="O75" s="268"/>
      <c r="P75" s="268"/>
      <c r="Q75" s="268"/>
      <c r="R75" s="268"/>
      <c r="S75" s="268"/>
      <c r="T75" s="268"/>
      <c r="U75" s="268"/>
      <c r="V75" s="268"/>
      <c r="W75" s="268"/>
      <c r="X75" s="268"/>
      <c r="Y75" s="268"/>
      <c r="Z75" s="268"/>
    </row>
    <row r="76" spans="1:26" x14ac:dyDescent="0.25">
      <c r="A76" s="266"/>
      <c r="B76" s="267"/>
      <c r="C76" s="276"/>
      <c r="D76" s="276"/>
      <c r="E76" s="276"/>
      <c r="F76" s="266"/>
      <c r="G76" s="268"/>
      <c r="H76" s="268"/>
      <c r="I76" s="268"/>
      <c r="J76" s="268"/>
      <c r="K76" s="268"/>
      <c r="L76" s="268"/>
      <c r="M76" s="268"/>
      <c r="N76" s="268"/>
      <c r="O76" s="268"/>
      <c r="P76" s="268"/>
      <c r="Q76" s="268"/>
      <c r="R76" s="268"/>
      <c r="S76" s="268"/>
      <c r="T76" s="268"/>
      <c r="U76" s="268"/>
      <c r="V76" s="268"/>
      <c r="W76" s="268"/>
      <c r="X76" s="268"/>
      <c r="Y76" s="268"/>
      <c r="Z76" s="268"/>
    </row>
    <row r="77" spans="1:26" ht="30" customHeight="1" x14ac:dyDescent="0.25">
      <c r="A77" s="266"/>
      <c r="B77" s="664" t="s">
        <v>546</v>
      </c>
      <c r="C77" s="661"/>
      <c r="D77" s="661"/>
      <c r="E77" s="661"/>
      <c r="F77" s="274" t="s">
        <v>503</v>
      </c>
      <c r="G77" s="268"/>
      <c r="H77" s="268"/>
      <c r="I77" s="268"/>
      <c r="J77" s="268"/>
      <c r="K77" s="268"/>
      <c r="L77" s="268"/>
      <c r="M77" s="268"/>
      <c r="N77" s="268"/>
      <c r="O77" s="268"/>
      <c r="P77" s="268"/>
      <c r="Q77" s="268"/>
      <c r="R77" s="268"/>
      <c r="S77" s="268"/>
      <c r="T77" s="268"/>
      <c r="U77" s="268"/>
      <c r="V77" s="268"/>
      <c r="W77" s="268"/>
      <c r="X77" s="268"/>
      <c r="Y77" s="268"/>
      <c r="Z77" s="268"/>
    </row>
    <row r="78" spans="1:26" ht="101.25" customHeight="1" x14ac:dyDescent="0.25">
      <c r="A78" s="266"/>
      <c r="B78" s="662" t="s">
        <v>744</v>
      </c>
      <c r="C78" s="663"/>
      <c r="D78" s="663"/>
      <c r="E78" s="663"/>
      <c r="F78" s="266"/>
      <c r="G78" s="268"/>
      <c r="H78" s="268"/>
      <c r="I78" s="268"/>
      <c r="J78" s="268"/>
      <c r="K78" s="268"/>
      <c r="L78" s="268"/>
      <c r="M78" s="268"/>
      <c r="N78" s="268"/>
      <c r="O78" s="268"/>
      <c r="P78" s="268"/>
      <c r="Q78" s="268"/>
      <c r="R78" s="268"/>
      <c r="S78" s="268"/>
      <c r="T78" s="268"/>
      <c r="U78" s="268"/>
      <c r="V78" s="268"/>
      <c r="W78" s="268"/>
      <c r="X78" s="268"/>
      <c r="Y78" s="268"/>
      <c r="Z78" s="268"/>
    </row>
    <row r="79" spans="1:26" x14ac:dyDescent="0.25">
      <c r="A79" s="266"/>
      <c r="B79" s="266"/>
      <c r="C79" s="266"/>
      <c r="D79" s="266"/>
      <c r="E79" s="266"/>
      <c r="F79" s="266"/>
      <c r="G79" s="268"/>
      <c r="H79" s="268"/>
      <c r="I79" s="268"/>
      <c r="J79" s="268"/>
      <c r="K79" s="268"/>
      <c r="L79" s="268"/>
      <c r="M79" s="268"/>
      <c r="N79" s="268"/>
      <c r="O79" s="268"/>
      <c r="P79" s="268"/>
      <c r="Q79" s="268"/>
      <c r="R79" s="268"/>
      <c r="S79" s="268"/>
      <c r="T79" s="268"/>
      <c r="U79" s="268"/>
      <c r="V79" s="268"/>
      <c r="W79" s="268"/>
      <c r="X79" s="268"/>
      <c r="Y79" s="268"/>
      <c r="Z79" s="268"/>
    </row>
    <row r="80" spans="1:26" ht="27.75" customHeight="1" x14ac:dyDescent="0.25">
      <c r="A80" s="266"/>
      <c r="B80" s="664" t="s">
        <v>547</v>
      </c>
      <c r="C80" s="661"/>
      <c r="D80" s="661"/>
      <c r="E80" s="661"/>
      <c r="F80" s="274" t="s">
        <v>503</v>
      </c>
      <c r="G80" s="268"/>
      <c r="H80" s="268"/>
      <c r="I80" s="268"/>
      <c r="J80" s="268"/>
      <c r="K80" s="268"/>
      <c r="L80" s="268"/>
      <c r="M80" s="268"/>
      <c r="N80" s="268"/>
      <c r="O80" s="268"/>
      <c r="P80" s="268"/>
      <c r="Q80" s="268"/>
      <c r="R80" s="268"/>
      <c r="S80" s="268"/>
      <c r="T80" s="268"/>
      <c r="U80" s="268"/>
      <c r="V80" s="268"/>
      <c r="W80" s="268"/>
      <c r="X80" s="268"/>
      <c r="Y80" s="268"/>
      <c r="Z80" s="268"/>
    </row>
    <row r="81" spans="1:26" ht="60" customHeight="1" x14ac:dyDescent="0.25">
      <c r="A81" s="266"/>
      <c r="B81" s="662" t="s">
        <v>745</v>
      </c>
      <c r="C81" s="663"/>
      <c r="D81" s="663"/>
      <c r="E81" s="663"/>
      <c r="F81" s="266"/>
      <c r="G81" s="268"/>
      <c r="H81" s="268"/>
      <c r="I81" s="268"/>
      <c r="J81" s="268"/>
      <c r="K81" s="268"/>
      <c r="L81" s="268"/>
      <c r="M81" s="268"/>
      <c r="N81" s="268"/>
      <c r="O81" s="268"/>
      <c r="P81" s="268"/>
      <c r="Q81" s="268"/>
      <c r="R81" s="268"/>
      <c r="S81" s="268"/>
      <c r="T81" s="268"/>
      <c r="U81" s="268"/>
      <c r="V81" s="268"/>
      <c r="W81" s="268"/>
      <c r="X81" s="268"/>
      <c r="Y81" s="268"/>
      <c r="Z81" s="268"/>
    </row>
    <row r="82" spans="1:26" x14ac:dyDescent="0.25">
      <c r="A82" s="266"/>
      <c r="B82" s="270"/>
      <c r="C82" s="266"/>
      <c r="D82" s="266"/>
      <c r="E82" s="266"/>
      <c r="F82" s="266"/>
      <c r="G82" s="268"/>
      <c r="H82" s="268"/>
      <c r="I82" s="268"/>
      <c r="J82" s="268"/>
      <c r="K82" s="268"/>
      <c r="L82" s="268"/>
      <c r="M82" s="268"/>
      <c r="N82" s="268"/>
      <c r="O82" s="268"/>
      <c r="P82" s="268"/>
      <c r="Q82" s="268"/>
      <c r="R82" s="268"/>
      <c r="S82" s="268"/>
      <c r="T82" s="268"/>
      <c r="U82" s="268"/>
      <c r="V82" s="268"/>
      <c r="W82" s="268"/>
      <c r="X82" s="268"/>
      <c r="Y82" s="268"/>
      <c r="Z82" s="268"/>
    </row>
    <row r="83" spans="1:26" x14ac:dyDescent="0.25">
      <c r="A83" s="266"/>
      <c r="B83" s="662" t="s">
        <v>548</v>
      </c>
      <c r="C83" s="663"/>
      <c r="D83" s="663"/>
      <c r="E83" s="663"/>
      <c r="F83" s="266"/>
      <c r="G83" s="268"/>
      <c r="H83" s="268"/>
      <c r="I83" s="268"/>
      <c r="J83" s="268"/>
      <c r="K83" s="268"/>
      <c r="L83" s="268"/>
      <c r="M83" s="268"/>
      <c r="N83" s="268"/>
      <c r="O83" s="268"/>
      <c r="P83" s="268"/>
      <c r="Q83" s="268"/>
      <c r="R83" s="268"/>
      <c r="S83" s="268"/>
      <c r="T83" s="268"/>
      <c r="U83" s="268"/>
      <c r="V83" s="268"/>
      <c r="W83" s="268"/>
      <c r="X83" s="268"/>
      <c r="Y83" s="268"/>
      <c r="Z83" s="268"/>
    </row>
    <row r="84" spans="1:26" x14ac:dyDescent="0.25">
      <c r="A84" s="266"/>
      <c r="B84" s="662" t="s">
        <v>549</v>
      </c>
      <c r="C84" s="663"/>
      <c r="D84" s="663"/>
      <c r="E84" s="663"/>
      <c r="F84" s="266"/>
      <c r="G84" s="268"/>
      <c r="H84" s="268"/>
      <c r="I84" s="268"/>
      <c r="J84" s="268"/>
      <c r="K84" s="268"/>
      <c r="L84" s="268"/>
      <c r="M84" s="268"/>
      <c r="N84" s="268"/>
      <c r="O84" s="268"/>
      <c r="P84" s="268"/>
      <c r="Q84" s="268"/>
      <c r="R84" s="268"/>
      <c r="S84" s="268"/>
      <c r="T84" s="268"/>
      <c r="U84" s="268"/>
      <c r="V84" s="268"/>
      <c r="W84" s="268"/>
      <c r="X84" s="268"/>
      <c r="Y84" s="268"/>
      <c r="Z84" s="268"/>
    </row>
    <row r="85" spans="1:26" x14ac:dyDescent="0.25">
      <c r="A85" s="266"/>
      <c r="B85" s="662" t="s">
        <v>550</v>
      </c>
      <c r="C85" s="663"/>
      <c r="D85" s="663"/>
      <c r="E85" s="663"/>
      <c r="F85" s="266"/>
      <c r="G85" s="268"/>
      <c r="H85" s="268"/>
      <c r="I85" s="268"/>
      <c r="J85" s="268"/>
      <c r="K85" s="268"/>
      <c r="L85" s="268"/>
      <c r="M85" s="268"/>
      <c r="N85" s="268"/>
      <c r="O85" s="268"/>
      <c r="P85" s="268"/>
      <c r="Q85" s="268"/>
      <c r="R85" s="268"/>
      <c r="S85" s="268"/>
      <c r="T85" s="268"/>
      <c r="U85" s="268"/>
      <c r="V85" s="268"/>
      <c r="W85" s="268"/>
      <c r="X85" s="268"/>
      <c r="Y85" s="268"/>
      <c r="Z85" s="268"/>
    </row>
    <row r="86" spans="1:26" x14ac:dyDescent="0.25">
      <c r="A86" s="266"/>
      <c r="B86" s="662" t="s">
        <v>551</v>
      </c>
      <c r="C86" s="663"/>
      <c r="D86" s="663"/>
      <c r="E86" s="663"/>
      <c r="F86" s="266"/>
      <c r="G86" s="268"/>
      <c r="H86" s="268"/>
      <c r="I86" s="268"/>
      <c r="J86" s="268"/>
      <c r="K86" s="268"/>
      <c r="L86" s="268"/>
      <c r="M86" s="268"/>
      <c r="N86" s="268"/>
      <c r="O86" s="268"/>
      <c r="P86" s="268"/>
      <c r="Q86" s="268"/>
      <c r="R86" s="268"/>
      <c r="S86" s="268"/>
      <c r="T86" s="268"/>
      <c r="U86" s="268"/>
      <c r="V86" s="268"/>
      <c r="W86" s="268"/>
      <c r="X86" s="268"/>
      <c r="Y86" s="268"/>
      <c r="Z86" s="268"/>
    </row>
    <row r="87" spans="1:26" x14ac:dyDescent="0.25">
      <c r="A87" s="266"/>
      <c r="B87" s="662" t="s">
        <v>552</v>
      </c>
      <c r="C87" s="663"/>
      <c r="D87" s="663"/>
      <c r="E87" s="663"/>
      <c r="F87" s="266"/>
      <c r="G87" s="268"/>
      <c r="H87" s="268"/>
      <c r="I87" s="268"/>
      <c r="J87" s="268"/>
      <c r="K87" s="268"/>
      <c r="L87" s="268"/>
      <c r="M87" s="268"/>
      <c r="N87" s="268"/>
      <c r="O87" s="268"/>
      <c r="P87" s="268"/>
      <c r="Q87" s="268"/>
      <c r="R87" s="268"/>
      <c r="S87" s="268"/>
      <c r="T87" s="268"/>
      <c r="U87" s="268"/>
      <c r="V87" s="268"/>
      <c r="W87" s="268"/>
      <c r="X87" s="268"/>
      <c r="Y87" s="268"/>
      <c r="Z87" s="268"/>
    </row>
    <row r="88" spans="1:26" x14ac:dyDescent="0.25">
      <c r="A88" s="266"/>
      <c r="B88" s="662" t="s">
        <v>553</v>
      </c>
      <c r="C88" s="663"/>
      <c r="D88" s="663"/>
      <c r="E88" s="663"/>
      <c r="F88" s="266"/>
      <c r="G88" s="268"/>
      <c r="H88" s="268"/>
      <c r="I88" s="268"/>
      <c r="J88" s="268"/>
      <c r="K88" s="268"/>
      <c r="L88" s="268"/>
      <c r="M88" s="268"/>
      <c r="N88" s="268"/>
      <c r="O88" s="268"/>
      <c r="P88" s="268"/>
      <c r="Q88" s="268"/>
      <c r="R88" s="268"/>
      <c r="S88" s="268"/>
      <c r="T88" s="268"/>
      <c r="U88" s="268"/>
      <c r="V88" s="268"/>
      <c r="W88" s="268"/>
      <c r="X88" s="268"/>
      <c r="Y88" s="268"/>
      <c r="Z88" s="268"/>
    </row>
    <row r="89" spans="1:26" x14ac:dyDescent="0.25">
      <c r="A89" s="266"/>
      <c r="B89" s="662" t="s">
        <v>554</v>
      </c>
      <c r="C89" s="663"/>
      <c r="D89" s="663"/>
      <c r="E89" s="663"/>
      <c r="F89" s="266"/>
      <c r="G89" s="268"/>
      <c r="H89" s="268"/>
      <c r="I89" s="268"/>
      <c r="J89" s="268"/>
      <c r="K89" s="268"/>
      <c r="L89" s="268"/>
      <c r="M89" s="268"/>
      <c r="N89" s="268"/>
      <c r="O89" s="268"/>
      <c r="P89" s="268"/>
      <c r="Q89" s="268"/>
      <c r="R89" s="268"/>
      <c r="S89" s="268"/>
      <c r="T89" s="268"/>
      <c r="U89" s="268"/>
      <c r="V89" s="268"/>
      <c r="W89" s="268"/>
      <c r="X89" s="268"/>
      <c r="Y89" s="268"/>
      <c r="Z89" s="268"/>
    </row>
    <row r="90" spans="1:26" x14ac:dyDescent="0.25">
      <c r="A90" s="266"/>
      <c r="B90" s="662" t="s">
        <v>555</v>
      </c>
      <c r="C90" s="663"/>
      <c r="D90" s="663"/>
      <c r="E90" s="663"/>
      <c r="F90" s="266"/>
      <c r="G90" s="268"/>
      <c r="H90" s="268"/>
      <c r="I90" s="268"/>
      <c r="J90" s="268"/>
      <c r="K90" s="268"/>
      <c r="L90" s="268"/>
      <c r="M90" s="268"/>
      <c r="N90" s="268"/>
      <c r="O90" s="268"/>
      <c r="P90" s="268"/>
      <c r="Q90" s="268"/>
      <c r="R90" s="268"/>
      <c r="S90" s="268"/>
      <c r="T90" s="268"/>
      <c r="U90" s="268"/>
      <c r="V90" s="268"/>
      <c r="W90" s="268"/>
      <c r="X90" s="268"/>
      <c r="Y90" s="268"/>
      <c r="Z90" s="268"/>
    </row>
    <row r="91" spans="1:26" x14ac:dyDescent="0.25">
      <c r="A91" s="266"/>
      <c r="B91" s="662" t="s">
        <v>556</v>
      </c>
      <c r="C91" s="663"/>
      <c r="D91" s="663"/>
      <c r="E91" s="663"/>
      <c r="F91" s="266"/>
      <c r="G91" s="268"/>
      <c r="H91" s="268"/>
      <c r="I91" s="268"/>
      <c r="J91" s="268"/>
      <c r="K91" s="268"/>
      <c r="L91" s="268"/>
      <c r="M91" s="268"/>
      <c r="N91" s="268"/>
      <c r="O91" s="268"/>
      <c r="P91" s="268"/>
      <c r="Q91" s="268"/>
      <c r="R91" s="268"/>
      <c r="S91" s="268"/>
      <c r="T91" s="268"/>
      <c r="U91" s="268"/>
      <c r="V91" s="268"/>
      <c r="W91" s="268"/>
      <c r="X91" s="268"/>
      <c r="Y91" s="268"/>
      <c r="Z91" s="268"/>
    </row>
    <row r="92" spans="1:26" x14ac:dyDescent="0.25">
      <c r="A92" s="266"/>
      <c r="B92" s="270" t="s">
        <v>557</v>
      </c>
      <c r="C92" s="275"/>
      <c r="D92" s="275"/>
      <c r="E92" s="275"/>
      <c r="F92" s="266"/>
      <c r="G92" s="268"/>
      <c r="H92" s="268"/>
      <c r="I92" s="268"/>
      <c r="J92" s="268"/>
      <c r="K92" s="268"/>
      <c r="L92" s="268"/>
      <c r="M92" s="268"/>
      <c r="N92" s="268"/>
      <c r="O92" s="268"/>
      <c r="P92" s="268"/>
      <c r="Q92" s="268"/>
      <c r="R92" s="268"/>
      <c r="S92" s="268"/>
      <c r="T92" s="268"/>
      <c r="U92" s="268"/>
      <c r="V92" s="268"/>
      <c r="W92" s="268"/>
      <c r="X92" s="268"/>
      <c r="Y92" s="268"/>
      <c r="Z92" s="268"/>
    </row>
    <row r="93" spans="1:26" x14ac:dyDescent="0.25">
      <c r="A93" s="266"/>
      <c r="B93" s="267"/>
      <c r="C93" s="275"/>
      <c r="D93" s="275"/>
      <c r="E93" s="275"/>
      <c r="F93" s="266"/>
      <c r="G93" s="268"/>
      <c r="H93" s="268"/>
      <c r="I93" s="268"/>
      <c r="J93" s="268"/>
      <c r="K93" s="268"/>
      <c r="L93" s="268"/>
      <c r="M93" s="268"/>
      <c r="N93" s="268"/>
      <c r="O93" s="268"/>
      <c r="P93" s="268"/>
      <c r="Q93" s="268"/>
      <c r="R93" s="268"/>
      <c r="S93" s="268"/>
      <c r="T93" s="268"/>
      <c r="U93" s="268"/>
      <c r="V93" s="268"/>
      <c r="W93" s="268"/>
      <c r="X93" s="268"/>
      <c r="Y93" s="268"/>
      <c r="Z93" s="268"/>
    </row>
    <row r="94" spans="1:26" x14ac:dyDescent="0.25">
      <c r="A94" s="266"/>
      <c r="B94" s="675" t="s">
        <v>558</v>
      </c>
      <c r="C94" s="676"/>
      <c r="D94" s="279" t="s">
        <v>559</v>
      </c>
      <c r="E94" s="279" t="s">
        <v>560</v>
      </c>
      <c r="F94" s="266"/>
      <c r="G94" s="268"/>
      <c r="H94" s="268"/>
      <c r="I94" s="268"/>
      <c r="J94" s="268"/>
      <c r="K94" s="268"/>
      <c r="L94" s="268"/>
      <c r="M94" s="268"/>
      <c r="N94" s="268"/>
      <c r="O94" s="268"/>
      <c r="P94" s="268"/>
      <c r="Q94" s="268"/>
      <c r="R94" s="268"/>
      <c r="S94" s="268"/>
      <c r="T94" s="268"/>
      <c r="U94" s="268"/>
      <c r="V94" s="268"/>
      <c r="W94" s="268"/>
      <c r="X94" s="268"/>
      <c r="Y94" s="268"/>
      <c r="Z94" s="268"/>
    </row>
    <row r="95" spans="1:26" x14ac:dyDescent="0.25">
      <c r="A95" s="266"/>
      <c r="B95" s="673" t="s">
        <v>561</v>
      </c>
      <c r="C95" s="677"/>
      <c r="D95" s="280" t="s">
        <v>562</v>
      </c>
      <c r="E95" s="280" t="s">
        <v>563</v>
      </c>
      <c r="F95" s="266"/>
      <c r="G95" s="268"/>
      <c r="H95" s="268"/>
      <c r="I95" s="268"/>
      <c r="J95" s="268"/>
      <c r="K95" s="268"/>
      <c r="L95" s="268"/>
      <c r="M95" s="268"/>
      <c r="N95" s="268"/>
      <c r="O95" s="268"/>
      <c r="P95" s="268"/>
      <c r="Q95" s="268"/>
      <c r="R95" s="268"/>
      <c r="S95" s="268"/>
      <c r="T95" s="268"/>
      <c r="U95" s="268"/>
      <c r="V95" s="268"/>
      <c r="W95" s="268"/>
      <c r="X95" s="268"/>
      <c r="Y95" s="268"/>
      <c r="Z95" s="268"/>
    </row>
    <row r="96" spans="1:26" x14ac:dyDescent="0.25">
      <c r="A96" s="266"/>
      <c r="B96" s="673" t="s">
        <v>564</v>
      </c>
      <c r="C96" s="674"/>
      <c r="D96" s="280" t="s">
        <v>565</v>
      </c>
      <c r="E96" s="280" t="s">
        <v>566</v>
      </c>
      <c r="F96" s="266"/>
      <c r="G96" s="268"/>
      <c r="H96" s="268"/>
      <c r="I96" s="268"/>
      <c r="J96" s="268"/>
      <c r="K96" s="268"/>
      <c r="L96" s="268"/>
      <c r="M96" s="268"/>
      <c r="N96" s="268"/>
      <c r="O96" s="268"/>
      <c r="P96" s="268"/>
      <c r="Q96" s="268"/>
      <c r="R96" s="268"/>
      <c r="S96" s="268"/>
      <c r="T96" s="268"/>
      <c r="U96" s="268"/>
      <c r="V96" s="268"/>
      <c r="W96" s="268"/>
      <c r="X96" s="268"/>
      <c r="Y96" s="268"/>
      <c r="Z96" s="268"/>
    </row>
    <row r="97" spans="1:26" x14ac:dyDescent="0.25">
      <c r="A97" s="266"/>
      <c r="B97" s="673" t="s">
        <v>567</v>
      </c>
      <c r="C97" s="674"/>
      <c r="D97" s="280" t="s">
        <v>568</v>
      </c>
      <c r="E97" s="280" t="s">
        <v>569</v>
      </c>
      <c r="F97" s="266"/>
      <c r="G97" s="268"/>
      <c r="H97" s="268"/>
      <c r="I97" s="268"/>
      <c r="J97" s="268"/>
      <c r="K97" s="268"/>
      <c r="L97" s="268"/>
      <c r="M97" s="268"/>
      <c r="N97" s="268"/>
      <c r="O97" s="268"/>
      <c r="P97" s="268"/>
      <c r="Q97" s="268"/>
      <c r="R97" s="268"/>
      <c r="S97" s="268"/>
      <c r="T97" s="268"/>
      <c r="U97" s="268"/>
      <c r="V97" s="268"/>
      <c r="W97" s="268"/>
      <c r="X97" s="268"/>
      <c r="Y97" s="268"/>
      <c r="Z97" s="268"/>
    </row>
    <row r="98" spans="1:26" x14ac:dyDescent="0.25">
      <c r="A98" s="266"/>
      <c r="B98" s="673" t="s">
        <v>570</v>
      </c>
      <c r="C98" s="674"/>
      <c r="D98" s="280" t="s">
        <v>571</v>
      </c>
      <c r="E98" s="280" t="s">
        <v>572</v>
      </c>
      <c r="F98" s="266"/>
      <c r="G98" s="268"/>
      <c r="H98" s="268"/>
      <c r="I98" s="268"/>
      <c r="J98" s="268"/>
      <c r="K98" s="268"/>
      <c r="L98" s="268"/>
      <c r="M98" s="268"/>
      <c r="N98" s="268"/>
      <c r="O98" s="268"/>
      <c r="P98" s="268"/>
      <c r="Q98" s="268"/>
      <c r="R98" s="268"/>
      <c r="S98" s="268"/>
      <c r="T98" s="268"/>
      <c r="U98" s="268"/>
      <c r="V98" s="268"/>
      <c r="W98" s="268"/>
      <c r="X98" s="268"/>
      <c r="Y98" s="268"/>
      <c r="Z98" s="268"/>
    </row>
    <row r="99" spans="1:26" x14ac:dyDescent="0.25">
      <c r="A99" s="266"/>
      <c r="B99" s="673" t="s">
        <v>557</v>
      </c>
      <c r="C99" s="674"/>
      <c r="D99" s="280" t="s">
        <v>573</v>
      </c>
      <c r="E99" s="280" t="s">
        <v>574</v>
      </c>
      <c r="F99" s="266"/>
      <c r="G99" s="268"/>
      <c r="H99" s="268"/>
      <c r="I99" s="268"/>
      <c r="J99" s="268"/>
      <c r="K99" s="268"/>
      <c r="L99" s="268"/>
      <c r="M99" s="268"/>
      <c r="N99" s="268"/>
      <c r="O99" s="268"/>
      <c r="P99" s="268"/>
      <c r="Q99" s="268"/>
      <c r="R99" s="268"/>
      <c r="S99" s="268"/>
      <c r="T99" s="268"/>
      <c r="U99" s="268"/>
      <c r="V99" s="268"/>
      <c r="W99" s="268"/>
      <c r="X99" s="268"/>
      <c r="Y99" s="268"/>
      <c r="Z99" s="268"/>
    </row>
    <row r="100" spans="1:26" x14ac:dyDescent="0.25">
      <c r="A100" s="266"/>
      <c r="B100" s="673" t="s">
        <v>575</v>
      </c>
      <c r="C100" s="674"/>
      <c r="D100" s="280" t="s">
        <v>576</v>
      </c>
      <c r="E100" s="280" t="s">
        <v>577</v>
      </c>
      <c r="F100" s="266"/>
      <c r="G100" s="268"/>
      <c r="H100" s="268"/>
      <c r="I100" s="268"/>
      <c r="J100" s="268"/>
      <c r="K100" s="268"/>
      <c r="L100" s="268"/>
      <c r="M100" s="268"/>
      <c r="N100" s="268"/>
      <c r="O100" s="268"/>
      <c r="P100" s="268"/>
      <c r="Q100" s="268"/>
      <c r="R100" s="268"/>
      <c r="S100" s="268"/>
      <c r="T100" s="268"/>
      <c r="U100" s="268"/>
      <c r="V100" s="268"/>
      <c r="W100" s="268"/>
      <c r="X100" s="268"/>
      <c r="Y100" s="268"/>
      <c r="Z100" s="268"/>
    </row>
    <row r="101" spans="1:26" x14ac:dyDescent="0.25">
      <c r="A101" s="266"/>
      <c r="B101" s="678" t="s">
        <v>578</v>
      </c>
      <c r="C101" s="674"/>
      <c r="D101" s="280" t="s">
        <v>579</v>
      </c>
      <c r="E101" s="280" t="s">
        <v>580</v>
      </c>
      <c r="F101" s="266"/>
      <c r="G101" s="268"/>
      <c r="H101" s="268"/>
      <c r="I101" s="268"/>
      <c r="J101" s="268"/>
      <c r="K101" s="268"/>
      <c r="L101" s="268"/>
      <c r="M101" s="268"/>
      <c r="N101" s="268"/>
      <c r="O101" s="268"/>
      <c r="P101" s="268"/>
      <c r="Q101" s="268"/>
      <c r="R101" s="268"/>
      <c r="S101" s="268"/>
      <c r="T101" s="268"/>
      <c r="U101" s="268"/>
      <c r="V101" s="268"/>
      <c r="W101" s="268"/>
      <c r="X101" s="268"/>
      <c r="Y101" s="268"/>
      <c r="Z101" s="268"/>
    </row>
    <row r="102" spans="1:26" x14ac:dyDescent="0.25">
      <c r="A102" s="266"/>
      <c r="B102" s="678" t="s">
        <v>581</v>
      </c>
      <c r="C102" s="674"/>
      <c r="D102" s="280"/>
      <c r="E102" s="280" t="s">
        <v>582</v>
      </c>
      <c r="F102" s="266"/>
      <c r="G102" s="268"/>
      <c r="H102" s="268"/>
      <c r="I102" s="268"/>
      <c r="J102" s="268"/>
      <c r="K102" s="268"/>
      <c r="L102" s="268"/>
      <c r="M102" s="268"/>
      <c r="N102" s="268"/>
      <c r="O102" s="268"/>
      <c r="P102" s="268"/>
      <c r="Q102" s="268"/>
      <c r="R102" s="268"/>
      <c r="S102" s="268"/>
      <c r="T102" s="268"/>
      <c r="U102" s="268"/>
      <c r="V102" s="268"/>
      <c r="W102" s="268"/>
      <c r="X102" s="268"/>
      <c r="Y102" s="268"/>
      <c r="Z102" s="268"/>
    </row>
    <row r="103" spans="1:26" x14ac:dyDescent="0.25">
      <c r="A103" s="266"/>
      <c r="B103" s="678" t="s">
        <v>583</v>
      </c>
      <c r="C103" s="674"/>
      <c r="D103" s="279" t="s">
        <v>584</v>
      </c>
      <c r="E103" s="280" t="s">
        <v>585</v>
      </c>
      <c r="F103" s="266"/>
      <c r="G103" s="268"/>
      <c r="H103" s="268"/>
      <c r="I103" s="268"/>
      <c r="J103" s="268"/>
      <c r="K103" s="268"/>
      <c r="L103" s="268"/>
      <c r="M103" s="268"/>
      <c r="N103" s="268"/>
      <c r="O103" s="268"/>
      <c r="P103" s="268"/>
      <c r="Q103" s="268"/>
      <c r="R103" s="268"/>
      <c r="S103" s="268"/>
      <c r="T103" s="268"/>
      <c r="U103" s="268"/>
      <c r="V103" s="268"/>
      <c r="W103" s="268"/>
      <c r="X103" s="268"/>
      <c r="Y103" s="268"/>
      <c r="Z103" s="268"/>
    </row>
    <row r="104" spans="1:26" x14ac:dyDescent="0.25">
      <c r="A104" s="266"/>
      <c r="D104" s="280" t="s">
        <v>586</v>
      </c>
      <c r="E104" s="280" t="s">
        <v>587</v>
      </c>
      <c r="F104" s="266"/>
      <c r="G104" s="268"/>
      <c r="H104" s="268"/>
      <c r="I104" s="268"/>
      <c r="J104" s="268"/>
      <c r="K104" s="268"/>
      <c r="L104" s="268"/>
      <c r="M104" s="268"/>
      <c r="N104" s="268"/>
      <c r="O104" s="268"/>
      <c r="P104" s="268"/>
      <c r="Q104" s="268"/>
      <c r="R104" s="268"/>
      <c r="S104" s="268"/>
      <c r="T104" s="268"/>
      <c r="U104" s="268"/>
      <c r="V104" s="268"/>
      <c r="W104" s="268"/>
      <c r="X104" s="268"/>
      <c r="Y104" s="268"/>
      <c r="Z104" s="268"/>
    </row>
    <row r="105" spans="1:26" x14ac:dyDescent="0.25">
      <c r="A105" s="266"/>
      <c r="B105" s="679" t="s">
        <v>588</v>
      </c>
      <c r="C105" s="680"/>
      <c r="D105" s="280"/>
      <c r="E105" s="280" t="s">
        <v>589</v>
      </c>
      <c r="F105" s="266"/>
      <c r="G105" s="268"/>
      <c r="H105" s="268"/>
      <c r="I105" s="268"/>
      <c r="J105" s="268"/>
      <c r="K105" s="268"/>
      <c r="L105" s="268"/>
      <c r="M105" s="268"/>
      <c r="N105" s="268"/>
      <c r="O105" s="268"/>
      <c r="P105" s="268"/>
      <c r="Q105" s="268"/>
      <c r="R105" s="268"/>
      <c r="S105" s="268"/>
      <c r="T105" s="268"/>
      <c r="U105" s="268"/>
      <c r="V105" s="268"/>
      <c r="W105" s="268"/>
      <c r="X105" s="268"/>
      <c r="Y105" s="268"/>
      <c r="Z105" s="268"/>
    </row>
    <row r="106" spans="1:26" x14ac:dyDescent="0.25">
      <c r="A106" s="266"/>
      <c r="B106" s="281" t="s">
        <v>590</v>
      </c>
      <c r="C106" s="281"/>
      <c r="D106" s="280"/>
      <c r="E106" s="280" t="s">
        <v>591</v>
      </c>
      <c r="F106" s="266"/>
      <c r="G106" s="268"/>
      <c r="H106" s="268"/>
      <c r="I106" s="268"/>
      <c r="J106" s="268"/>
      <c r="K106" s="268"/>
      <c r="L106" s="268"/>
      <c r="M106" s="268"/>
      <c r="N106" s="268"/>
      <c r="O106" s="268"/>
      <c r="P106" s="268"/>
      <c r="Q106" s="268"/>
      <c r="R106" s="268"/>
      <c r="S106" s="268"/>
      <c r="T106" s="268"/>
      <c r="U106" s="268"/>
      <c r="V106" s="268"/>
      <c r="W106" s="268"/>
      <c r="X106" s="268"/>
      <c r="Y106" s="268"/>
      <c r="Z106" s="268"/>
    </row>
    <row r="107" spans="1:26" x14ac:dyDescent="0.25">
      <c r="A107" s="266"/>
      <c r="B107" s="281" t="s">
        <v>592</v>
      </c>
      <c r="C107" s="281"/>
      <c r="D107" s="280"/>
      <c r="E107" s="280" t="s">
        <v>593</v>
      </c>
      <c r="F107" s="266"/>
      <c r="G107" s="268"/>
      <c r="H107" s="268"/>
      <c r="I107" s="268"/>
      <c r="J107" s="268"/>
      <c r="K107" s="268"/>
      <c r="L107" s="268"/>
      <c r="M107" s="268"/>
      <c r="N107" s="268"/>
      <c r="O107" s="268"/>
      <c r="P107" s="268"/>
      <c r="Q107" s="268"/>
      <c r="R107" s="268"/>
      <c r="S107" s="268"/>
      <c r="T107" s="268"/>
      <c r="U107" s="268"/>
      <c r="V107" s="268"/>
      <c r="W107" s="268"/>
      <c r="X107" s="268"/>
      <c r="Y107" s="268"/>
      <c r="Z107" s="268"/>
    </row>
    <row r="108" spans="1:26" x14ac:dyDescent="0.25">
      <c r="A108" s="266"/>
      <c r="B108" s="281" t="s">
        <v>594</v>
      </c>
      <c r="C108" s="281"/>
      <c r="E108" s="280" t="s">
        <v>595</v>
      </c>
      <c r="F108" s="266"/>
      <c r="G108" s="268"/>
      <c r="H108" s="268"/>
      <c r="I108" s="268"/>
      <c r="J108" s="268"/>
      <c r="K108" s="268"/>
      <c r="L108" s="268"/>
      <c r="M108" s="268"/>
      <c r="N108" s="268"/>
      <c r="O108" s="268"/>
      <c r="P108" s="268"/>
      <c r="Q108" s="268"/>
      <c r="R108" s="268"/>
      <c r="S108" s="268"/>
      <c r="T108" s="268"/>
      <c r="U108" s="268"/>
      <c r="V108" s="268"/>
      <c r="W108" s="268"/>
      <c r="X108" s="268"/>
      <c r="Y108" s="268"/>
      <c r="Z108" s="268"/>
    </row>
    <row r="109" spans="1:26" x14ac:dyDescent="0.25">
      <c r="B109" s="281" t="s">
        <v>596</v>
      </c>
      <c r="C109" s="281"/>
      <c r="D109" s="279" t="s">
        <v>597</v>
      </c>
      <c r="E109" s="248" t="s">
        <v>598</v>
      </c>
      <c r="G109" s="282"/>
      <c r="H109" s="282"/>
      <c r="I109" s="282"/>
      <c r="J109" s="282"/>
      <c r="K109" s="282"/>
      <c r="L109" s="282"/>
      <c r="M109" s="282"/>
      <c r="N109" s="282"/>
      <c r="O109" s="282"/>
      <c r="P109" s="282"/>
      <c r="Q109" s="282"/>
      <c r="R109" s="282"/>
      <c r="S109" s="282"/>
      <c r="T109" s="282"/>
      <c r="U109" s="282"/>
      <c r="V109" s="282"/>
      <c r="W109" s="282"/>
      <c r="X109" s="282"/>
      <c r="Y109" s="282"/>
      <c r="Z109" s="282"/>
    </row>
    <row r="110" spans="1:26" x14ac:dyDescent="0.25">
      <c r="B110" s="281" t="s">
        <v>599</v>
      </c>
      <c r="C110" s="281"/>
      <c r="D110" s="248" t="s">
        <v>556</v>
      </c>
      <c r="E110" s="248"/>
      <c r="G110" s="282"/>
      <c r="H110" s="282"/>
      <c r="I110" s="282"/>
      <c r="J110" s="282"/>
      <c r="K110" s="282"/>
      <c r="L110" s="282"/>
      <c r="M110" s="282"/>
      <c r="N110" s="282"/>
      <c r="O110" s="282"/>
      <c r="P110" s="282"/>
      <c r="Q110" s="282"/>
      <c r="R110" s="282"/>
      <c r="S110" s="282"/>
      <c r="T110" s="282"/>
      <c r="U110" s="282"/>
      <c r="V110" s="282"/>
      <c r="W110" s="282"/>
      <c r="X110" s="282"/>
      <c r="Y110" s="282"/>
      <c r="Z110" s="282"/>
    </row>
    <row r="111" spans="1:26" x14ac:dyDescent="0.25">
      <c r="B111" s="281" t="s">
        <v>600</v>
      </c>
      <c r="C111" s="281"/>
      <c r="D111" s="248" t="s">
        <v>601</v>
      </c>
      <c r="E111" s="248"/>
      <c r="G111" s="282"/>
      <c r="H111" s="282"/>
      <c r="I111" s="282"/>
      <c r="J111" s="282"/>
      <c r="K111" s="282"/>
      <c r="L111" s="282"/>
      <c r="M111" s="282"/>
      <c r="N111" s="282"/>
      <c r="O111" s="282"/>
      <c r="P111" s="282"/>
      <c r="Q111" s="282"/>
      <c r="R111" s="282"/>
      <c r="S111" s="282"/>
      <c r="T111" s="282"/>
      <c r="U111" s="282"/>
      <c r="V111" s="282"/>
      <c r="W111" s="282"/>
      <c r="X111" s="282"/>
      <c r="Y111" s="282"/>
      <c r="Z111" s="282"/>
    </row>
    <row r="112" spans="1:26" x14ac:dyDescent="0.25">
      <c r="B112" s="281" t="s">
        <v>602</v>
      </c>
      <c r="C112" s="281"/>
      <c r="D112" s="248" t="s">
        <v>583</v>
      </c>
      <c r="E112" s="248"/>
      <c r="G112" s="282"/>
      <c r="H112" s="282"/>
      <c r="I112" s="282"/>
      <c r="J112" s="282"/>
      <c r="K112" s="282"/>
      <c r="L112" s="282"/>
      <c r="M112" s="282"/>
      <c r="N112" s="282"/>
      <c r="O112" s="282"/>
      <c r="P112" s="282"/>
      <c r="Q112" s="282"/>
      <c r="R112" s="282"/>
      <c r="S112" s="282"/>
      <c r="T112" s="282"/>
      <c r="U112" s="282"/>
      <c r="V112" s="282"/>
      <c r="W112" s="282"/>
      <c r="X112" s="282"/>
      <c r="Y112" s="282"/>
      <c r="Z112" s="282"/>
    </row>
    <row r="113" spans="2:26" x14ac:dyDescent="0.25">
      <c r="B113" s="281" t="s">
        <v>603</v>
      </c>
      <c r="C113" s="281"/>
      <c r="D113" s="248" t="s">
        <v>604</v>
      </c>
      <c r="E113" s="248"/>
      <c r="G113" s="282"/>
      <c r="H113" s="282"/>
      <c r="I113" s="282"/>
      <c r="J113" s="282"/>
      <c r="K113" s="282"/>
      <c r="L113" s="282"/>
      <c r="M113" s="282"/>
      <c r="N113" s="282"/>
      <c r="O113" s="282"/>
      <c r="P113" s="282"/>
      <c r="Q113" s="282"/>
      <c r="R113" s="282"/>
      <c r="S113" s="282"/>
      <c r="T113" s="282"/>
      <c r="U113" s="282"/>
      <c r="V113" s="282"/>
      <c r="W113" s="282"/>
      <c r="X113" s="282"/>
      <c r="Y113" s="282"/>
      <c r="Z113" s="282"/>
    </row>
    <row r="114" spans="2:26" x14ac:dyDescent="0.25">
      <c r="B114" s="281" t="s">
        <v>605</v>
      </c>
      <c r="C114" s="281"/>
      <c r="D114" s="248" t="s">
        <v>606</v>
      </c>
      <c r="E114" s="248"/>
      <c r="G114" s="282"/>
      <c r="H114" s="282"/>
      <c r="I114" s="282"/>
      <c r="J114" s="282"/>
      <c r="K114" s="282"/>
      <c r="L114" s="282"/>
      <c r="M114" s="282"/>
      <c r="N114" s="282"/>
      <c r="O114" s="282"/>
      <c r="P114" s="282"/>
      <c r="Q114" s="282"/>
      <c r="R114" s="282"/>
      <c r="S114" s="282"/>
      <c r="T114" s="282"/>
      <c r="U114" s="282"/>
      <c r="V114" s="282"/>
      <c r="W114" s="282"/>
      <c r="X114" s="282"/>
      <c r="Y114" s="282"/>
      <c r="Z114" s="282"/>
    </row>
    <row r="115" spans="2:26" x14ac:dyDescent="0.25">
      <c r="B115" s="281" t="s">
        <v>607</v>
      </c>
      <c r="C115" s="281"/>
      <c r="D115" s="248" t="s">
        <v>608</v>
      </c>
      <c r="E115" s="248"/>
      <c r="G115" s="282"/>
      <c r="H115" s="282"/>
      <c r="I115" s="282"/>
      <c r="J115" s="282"/>
      <c r="K115" s="282"/>
      <c r="L115" s="282"/>
      <c r="M115" s="282"/>
      <c r="N115" s="282"/>
      <c r="O115" s="282"/>
      <c r="P115" s="282"/>
      <c r="Q115" s="282"/>
      <c r="R115" s="282"/>
      <c r="S115" s="282"/>
      <c r="T115" s="282"/>
      <c r="U115" s="282"/>
      <c r="V115" s="282"/>
      <c r="W115" s="282"/>
      <c r="X115" s="282"/>
      <c r="Y115" s="282"/>
      <c r="Z115" s="282"/>
    </row>
    <row r="116" spans="2:26" x14ac:dyDescent="0.25">
      <c r="B116" s="281" t="s">
        <v>609</v>
      </c>
      <c r="C116" s="281"/>
      <c r="D116" s="248" t="s">
        <v>610</v>
      </c>
      <c r="E116" s="248"/>
      <c r="G116" s="282"/>
      <c r="H116" s="282"/>
      <c r="I116" s="282"/>
      <c r="J116" s="282"/>
      <c r="K116" s="282"/>
      <c r="L116" s="282"/>
      <c r="M116" s="282"/>
      <c r="N116" s="282"/>
      <c r="O116" s="282"/>
      <c r="P116" s="282"/>
      <c r="Q116" s="282"/>
      <c r="R116" s="282"/>
      <c r="S116" s="282"/>
      <c r="T116" s="282"/>
      <c r="U116" s="282"/>
      <c r="V116" s="282"/>
      <c r="W116" s="282"/>
      <c r="X116" s="282"/>
      <c r="Y116" s="282"/>
      <c r="Z116" s="282"/>
    </row>
    <row r="117" spans="2:26" x14ac:dyDescent="0.25">
      <c r="B117" s="281" t="s">
        <v>611</v>
      </c>
      <c r="C117" s="281"/>
      <c r="D117" s="248" t="s">
        <v>567</v>
      </c>
      <c r="E117" s="248"/>
      <c r="G117" s="282"/>
      <c r="H117" s="282"/>
      <c r="I117" s="282"/>
      <c r="J117" s="282"/>
      <c r="K117" s="282"/>
      <c r="L117" s="282"/>
      <c r="M117" s="282"/>
      <c r="N117" s="282"/>
      <c r="O117" s="282"/>
      <c r="P117" s="282"/>
      <c r="Q117" s="282"/>
      <c r="R117" s="282"/>
      <c r="S117" s="282"/>
      <c r="T117" s="282"/>
      <c r="U117" s="282"/>
      <c r="V117" s="282"/>
      <c r="W117" s="282"/>
      <c r="X117" s="282"/>
      <c r="Y117" s="282"/>
      <c r="Z117" s="282"/>
    </row>
    <row r="118" spans="2:26" x14ac:dyDescent="0.25">
      <c r="B118" s="281" t="s">
        <v>612</v>
      </c>
      <c r="C118" s="281"/>
      <c r="D118" s="248" t="s">
        <v>613</v>
      </c>
      <c r="E118" s="248"/>
      <c r="G118" s="282"/>
      <c r="H118" s="282"/>
      <c r="I118" s="282"/>
      <c r="J118" s="282"/>
      <c r="K118" s="282"/>
      <c r="L118" s="282"/>
      <c r="M118" s="282"/>
      <c r="N118" s="282"/>
      <c r="O118" s="282"/>
      <c r="P118" s="282"/>
      <c r="Q118" s="282"/>
      <c r="R118" s="282"/>
      <c r="S118" s="282"/>
      <c r="T118" s="282"/>
      <c r="U118" s="282"/>
      <c r="V118" s="282"/>
      <c r="W118" s="282"/>
      <c r="X118" s="282"/>
      <c r="Y118" s="282"/>
      <c r="Z118" s="282"/>
    </row>
    <row r="119" spans="2:26" x14ac:dyDescent="0.25">
      <c r="B119" s="281" t="s">
        <v>614</v>
      </c>
      <c r="C119" s="281"/>
      <c r="D119" s="248" t="s">
        <v>615</v>
      </c>
      <c r="E119" s="248"/>
      <c r="G119" s="282"/>
      <c r="H119" s="282"/>
      <c r="I119" s="282"/>
      <c r="J119" s="282"/>
      <c r="K119" s="282"/>
      <c r="L119" s="282"/>
      <c r="M119" s="282"/>
      <c r="N119" s="282"/>
      <c r="O119" s="282"/>
      <c r="P119" s="282"/>
      <c r="Q119" s="282"/>
      <c r="R119" s="282"/>
      <c r="S119" s="282"/>
      <c r="T119" s="282"/>
      <c r="U119" s="282"/>
      <c r="V119" s="282"/>
      <c r="W119" s="282"/>
      <c r="X119" s="282"/>
      <c r="Y119" s="282"/>
      <c r="Z119" s="282"/>
    </row>
    <row r="120" spans="2:26" x14ac:dyDescent="0.25">
      <c r="B120" s="281" t="s">
        <v>616</v>
      </c>
      <c r="C120" s="281"/>
      <c r="D120" s="248" t="s">
        <v>617</v>
      </c>
      <c r="E120" s="283"/>
      <c r="G120" s="282"/>
      <c r="H120" s="282"/>
      <c r="I120" s="282"/>
      <c r="J120" s="282"/>
      <c r="K120" s="282"/>
      <c r="L120" s="282"/>
      <c r="M120" s="282"/>
      <c r="N120" s="282"/>
      <c r="O120" s="282"/>
      <c r="P120" s="282"/>
      <c r="Q120" s="282"/>
      <c r="R120" s="282"/>
      <c r="S120" s="282"/>
      <c r="T120" s="282"/>
      <c r="U120" s="282"/>
      <c r="V120" s="282"/>
      <c r="W120" s="282"/>
      <c r="X120" s="282"/>
      <c r="Y120" s="282"/>
      <c r="Z120" s="282"/>
    </row>
    <row r="121" spans="2:26" x14ac:dyDescent="0.25">
      <c r="B121" s="283"/>
      <c r="C121" s="283"/>
      <c r="D121" s="283"/>
      <c r="E121" s="283"/>
      <c r="G121" s="282"/>
      <c r="H121" s="282"/>
      <c r="I121" s="282"/>
      <c r="J121" s="282"/>
      <c r="K121" s="282"/>
      <c r="L121" s="282"/>
      <c r="M121" s="282"/>
      <c r="N121" s="282"/>
      <c r="O121" s="282"/>
      <c r="P121" s="282"/>
      <c r="Q121" s="282"/>
      <c r="R121" s="282"/>
      <c r="S121" s="282"/>
      <c r="T121" s="282"/>
      <c r="U121" s="282"/>
      <c r="V121" s="282"/>
      <c r="W121" s="282"/>
      <c r="X121" s="282"/>
      <c r="Y121" s="282"/>
      <c r="Z121" s="282"/>
    </row>
    <row r="122" spans="2:26" x14ac:dyDescent="0.25">
      <c r="B122" s="283"/>
      <c r="C122" s="283"/>
      <c r="D122" s="283"/>
      <c r="E122" s="283"/>
      <c r="G122" s="282"/>
      <c r="H122" s="282"/>
      <c r="I122" s="282"/>
      <c r="J122" s="282"/>
      <c r="K122" s="282"/>
      <c r="L122" s="282"/>
      <c r="M122" s="282"/>
      <c r="N122" s="282"/>
      <c r="O122" s="282"/>
      <c r="P122" s="282"/>
      <c r="Q122" s="282"/>
      <c r="R122" s="282"/>
      <c r="S122" s="282"/>
      <c r="T122" s="282"/>
      <c r="U122" s="282"/>
      <c r="V122" s="282"/>
      <c r="W122" s="282"/>
      <c r="X122" s="282"/>
      <c r="Y122" s="282"/>
      <c r="Z122" s="282"/>
    </row>
    <row r="123" spans="2:26" x14ac:dyDescent="0.25">
      <c r="B123" s="283"/>
      <c r="C123" s="283"/>
      <c r="D123" s="283"/>
      <c r="E123" s="283"/>
      <c r="G123" s="282"/>
      <c r="H123" s="282"/>
      <c r="I123" s="282"/>
      <c r="J123" s="282"/>
      <c r="K123" s="282"/>
      <c r="L123" s="282"/>
      <c r="M123" s="282"/>
      <c r="N123" s="282"/>
      <c r="O123" s="282"/>
      <c r="P123" s="282"/>
      <c r="Q123" s="282"/>
      <c r="R123" s="282"/>
      <c r="S123" s="282"/>
      <c r="T123" s="282"/>
      <c r="U123" s="282"/>
      <c r="V123" s="282"/>
      <c r="W123" s="282"/>
      <c r="X123" s="282"/>
      <c r="Y123" s="282"/>
      <c r="Z123" s="282"/>
    </row>
    <row r="124" spans="2:26" x14ac:dyDescent="0.25">
      <c r="B124" s="283"/>
      <c r="C124" s="283"/>
      <c r="D124" s="283"/>
      <c r="E124" s="283"/>
      <c r="G124" s="282"/>
      <c r="H124" s="282"/>
      <c r="I124" s="282"/>
      <c r="J124" s="282"/>
      <c r="K124" s="282"/>
      <c r="L124" s="282"/>
      <c r="M124" s="282"/>
      <c r="N124" s="282"/>
      <c r="O124" s="282"/>
      <c r="P124" s="282"/>
      <c r="Q124" s="282"/>
      <c r="R124" s="282"/>
      <c r="S124" s="282"/>
      <c r="T124" s="282"/>
      <c r="U124" s="282"/>
      <c r="V124" s="282"/>
      <c r="W124" s="282"/>
      <c r="X124" s="282"/>
      <c r="Y124" s="282"/>
      <c r="Z124" s="282"/>
    </row>
    <row r="125" spans="2:26" x14ac:dyDescent="0.25">
      <c r="B125" s="283"/>
      <c r="C125" s="283"/>
      <c r="D125" s="283"/>
      <c r="E125" s="283"/>
      <c r="G125" s="282"/>
      <c r="H125" s="282"/>
      <c r="I125" s="282"/>
      <c r="J125" s="282"/>
      <c r="K125" s="282"/>
      <c r="L125" s="282"/>
      <c r="M125" s="282"/>
      <c r="N125" s="282"/>
      <c r="O125" s="282"/>
      <c r="P125" s="282"/>
      <c r="Q125" s="282"/>
      <c r="R125" s="282"/>
      <c r="S125" s="282"/>
      <c r="T125" s="282"/>
      <c r="U125" s="282"/>
      <c r="V125" s="282"/>
      <c r="W125" s="282"/>
      <c r="X125" s="282"/>
      <c r="Y125" s="282"/>
      <c r="Z125" s="282"/>
    </row>
    <row r="126" spans="2:26" x14ac:dyDescent="0.25">
      <c r="B126" s="283"/>
      <c r="C126" s="283"/>
      <c r="D126" s="283"/>
      <c r="E126" s="283"/>
      <c r="G126" s="282"/>
      <c r="H126" s="282"/>
      <c r="I126" s="282"/>
      <c r="J126" s="282"/>
      <c r="K126" s="282"/>
      <c r="L126" s="282"/>
      <c r="M126" s="282"/>
      <c r="N126" s="282"/>
      <c r="O126" s="282"/>
      <c r="P126" s="282"/>
      <c r="Q126" s="282"/>
      <c r="R126" s="282"/>
      <c r="S126" s="282"/>
      <c r="T126" s="282"/>
      <c r="U126" s="282"/>
      <c r="V126" s="282"/>
      <c r="W126" s="282"/>
      <c r="X126" s="282"/>
      <c r="Y126" s="282"/>
      <c r="Z126" s="282"/>
    </row>
    <row r="127" spans="2:26" x14ac:dyDescent="0.25">
      <c r="B127" s="283"/>
      <c r="C127" s="283"/>
      <c r="D127" s="283"/>
      <c r="E127" s="283"/>
      <c r="G127" s="282"/>
      <c r="H127" s="282"/>
      <c r="I127" s="282"/>
      <c r="J127" s="282"/>
      <c r="K127" s="282"/>
      <c r="L127" s="282"/>
      <c r="M127" s="282"/>
      <c r="N127" s="282"/>
      <c r="O127" s="282"/>
      <c r="P127" s="282"/>
      <c r="Q127" s="282"/>
      <c r="R127" s="282"/>
      <c r="S127" s="282"/>
      <c r="T127" s="282"/>
      <c r="U127" s="282"/>
      <c r="V127" s="282"/>
      <c r="W127" s="282"/>
      <c r="X127" s="282"/>
      <c r="Y127" s="282"/>
      <c r="Z127" s="282"/>
    </row>
    <row r="128" spans="2:26" x14ac:dyDescent="0.25">
      <c r="B128" s="283"/>
      <c r="C128" s="283"/>
      <c r="D128" s="283"/>
      <c r="E128" s="283"/>
      <c r="G128" s="282"/>
      <c r="H128" s="282"/>
      <c r="I128" s="282"/>
      <c r="J128" s="282"/>
      <c r="K128" s="282"/>
      <c r="L128" s="282"/>
      <c r="M128" s="282"/>
      <c r="N128" s="282"/>
      <c r="O128" s="282"/>
      <c r="P128" s="282"/>
      <c r="Q128" s="282"/>
      <c r="R128" s="282"/>
      <c r="S128" s="282"/>
      <c r="T128" s="282"/>
      <c r="U128" s="282"/>
      <c r="V128" s="282"/>
      <c r="W128" s="282"/>
      <c r="X128" s="282"/>
      <c r="Y128" s="282"/>
      <c r="Z128" s="282"/>
    </row>
    <row r="129" spans="2:26" x14ac:dyDescent="0.25">
      <c r="B129" s="283"/>
      <c r="C129" s="283"/>
      <c r="D129" s="283"/>
      <c r="E129" s="283"/>
      <c r="G129" s="282"/>
      <c r="H129" s="282"/>
      <c r="I129" s="282"/>
      <c r="J129" s="282"/>
      <c r="K129" s="282"/>
      <c r="L129" s="282"/>
      <c r="M129" s="282"/>
      <c r="N129" s="282"/>
      <c r="O129" s="282"/>
      <c r="P129" s="282"/>
      <c r="Q129" s="282"/>
      <c r="R129" s="282"/>
      <c r="S129" s="282"/>
      <c r="T129" s="282"/>
      <c r="U129" s="282"/>
      <c r="V129" s="282"/>
      <c r="W129" s="282"/>
      <c r="X129" s="282"/>
      <c r="Y129" s="282"/>
      <c r="Z129" s="282"/>
    </row>
    <row r="130" spans="2:26" x14ac:dyDescent="0.25">
      <c r="G130" s="282"/>
      <c r="H130" s="282"/>
      <c r="I130" s="282"/>
      <c r="J130" s="282"/>
      <c r="K130" s="282"/>
      <c r="L130" s="282"/>
      <c r="M130" s="282"/>
      <c r="N130" s="282"/>
      <c r="O130" s="282"/>
      <c r="P130" s="282"/>
      <c r="Q130" s="282"/>
      <c r="R130" s="282"/>
      <c r="S130" s="282"/>
      <c r="T130" s="282"/>
      <c r="U130" s="282"/>
      <c r="V130" s="282"/>
      <c r="W130" s="282"/>
      <c r="X130" s="282"/>
      <c r="Y130" s="282"/>
      <c r="Z130" s="282"/>
    </row>
    <row r="131" spans="2:26" x14ac:dyDescent="0.25">
      <c r="G131" s="282"/>
      <c r="H131" s="282"/>
      <c r="I131" s="282"/>
      <c r="J131" s="282"/>
      <c r="K131" s="282"/>
      <c r="L131" s="282"/>
      <c r="M131" s="282"/>
      <c r="N131" s="282"/>
      <c r="O131" s="282"/>
      <c r="P131" s="282"/>
      <c r="Q131" s="282"/>
      <c r="R131" s="282"/>
      <c r="S131" s="282"/>
      <c r="T131" s="282"/>
      <c r="U131" s="282"/>
      <c r="V131" s="282"/>
      <c r="W131" s="282"/>
      <c r="X131" s="282"/>
      <c r="Y131" s="282"/>
      <c r="Z131" s="282"/>
    </row>
    <row r="132" spans="2:26" x14ac:dyDescent="0.25">
      <c r="G132" s="282"/>
      <c r="H132" s="282"/>
      <c r="I132" s="282"/>
      <c r="J132" s="282"/>
      <c r="K132" s="282"/>
      <c r="L132" s="282"/>
      <c r="M132" s="282"/>
      <c r="N132" s="282"/>
      <c r="O132" s="282"/>
      <c r="P132" s="282"/>
      <c r="Q132" s="282"/>
      <c r="R132" s="282"/>
      <c r="S132" s="282"/>
      <c r="T132" s="282"/>
      <c r="U132" s="282"/>
      <c r="V132" s="282"/>
      <c r="W132" s="282"/>
      <c r="X132" s="282"/>
      <c r="Y132" s="282"/>
      <c r="Z132" s="282"/>
    </row>
    <row r="133" spans="2:26" x14ac:dyDescent="0.25">
      <c r="G133" s="282"/>
      <c r="H133" s="282"/>
      <c r="I133" s="282"/>
      <c r="J133" s="282"/>
      <c r="K133" s="282"/>
      <c r="L133" s="282"/>
      <c r="M133" s="282"/>
      <c r="N133" s="282"/>
      <c r="O133" s="282"/>
      <c r="P133" s="282"/>
      <c r="Q133" s="282"/>
      <c r="R133" s="282"/>
      <c r="S133" s="282"/>
      <c r="T133" s="282"/>
      <c r="U133" s="282"/>
      <c r="V133" s="282"/>
      <c r="W133" s="282"/>
      <c r="X133" s="282"/>
      <c r="Y133" s="282"/>
      <c r="Z133" s="282"/>
    </row>
    <row r="134" spans="2:26" x14ac:dyDescent="0.25">
      <c r="G134" s="282"/>
      <c r="H134" s="282"/>
      <c r="I134" s="282"/>
      <c r="J134" s="282"/>
      <c r="K134" s="282"/>
      <c r="L134" s="282"/>
      <c r="M134" s="282"/>
      <c r="N134" s="282"/>
      <c r="O134" s="282"/>
      <c r="P134" s="282"/>
      <c r="Q134" s="282"/>
      <c r="R134" s="282"/>
      <c r="S134" s="282"/>
      <c r="T134" s="282"/>
      <c r="U134" s="282"/>
      <c r="V134" s="282"/>
      <c r="W134" s="282"/>
      <c r="X134" s="282"/>
      <c r="Y134" s="282"/>
      <c r="Z134" s="282"/>
    </row>
    <row r="135" spans="2:26" x14ac:dyDescent="0.25">
      <c r="G135" s="282"/>
      <c r="H135" s="282"/>
      <c r="I135" s="282"/>
      <c r="J135" s="282"/>
      <c r="K135" s="282"/>
      <c r="L135" s="282"/>
      <c r="M135" s="282"/>
      <c r="N135" s="282"/>
      <c r="O135" s="282"/>
      <c r="P135" s="282"/>
      <c r="Q135" s="282"/>
      <c r="R135" s="282"/>
      <c r="S135" s="282"/>
      <c r="T135" s="282"/>
      <c r="U135" s="282"/>
      <c r="V135" s="282"/>
      <c r="W135" s="282"/>
      <c r="X135" s="282"/>
      <c r="Y135" s="282"/>
      <c r="Z135" s="282"/>
    </row>
    <row r="136" spans="2:26" x14ac:dyDescent="0.25">
      <c r="G136" s="282"/>
      <c r="H136" s="282"/>
      <c r="I136" s="282"/>
      <c r="J136" s="282"/>
      <c r="K136" s="282"/>
      <c r="L136" s="282"/>
      <c r="M136" s="282"/>
      <c r="N136" s="282"/>
      <c r="O136" s="282"/>
      <c r="P136" s="282"/>
      <c r="Q136" s="282"/>
      <c r="R136" s="282"/>
      <c r="S136" s="282"/>
      <c r="T136" s="282"/>
      <c r="U136" s="282"/>
      <c r="V136" s="282"/>
      <c r="W136" s="282"/>
      <c r="X136" s="282"/>
      <c r="Y136" s="282"/>
      <c r="Z136" s="282"/>
    </row>
    <row r="137" spans="2:26" x14ac:dyDescent="0.25">
      <c r="G137" s="282"/>
      <c r="H137" s="282"/>
      <c r="I137" s="282"/>
      <c r="J137" s="282"/>
      <c r="K137" s="282"/>
      <c r="L137" s="282"/>
      <c r="M137" s="282"/>
      <c r="N137" s="282"/>
      <c r="O137" s="282"/>
      <c r="P137" s="282"/>
      <c r="Q137" s="282"/>
      <c r="R137" s="282"/>
      <c r="S137" s="282"/>
      <c r="T137" s="282"/>
      <c r="U137" s="282"/>
      <c r="V137" s="282"/>
      <c r="W137" s="282"/>
      <c r="X137" s="282"/>
      <c r="Y137" s="282"/>
      <c r="Z137" s="282"/>
    </row>
    <row r="138" spans="2:26" x14ac:dyDescent="0.25">
      <c r="G138" s="282"/>
      <c r="H138" s="282"/>
      <c r="I138" s="282"/>
      <c r="J138" s="282"/>
      <c r="K138" s="282"/>
      <c r="L138" s="282"/>
      <c r="M138" s="282"/>
      <c r="N138" s="282"/>
      <c r="O138" s="282"/>
      <c r="P138" s="282"/>
      <c r="Q138" s="282"/>
      <c r="R138" s="282"/>
      <c r="S138" s="282"/>
      <c r="T138" s="282"/>
      <c r="U138" s="282"/>
      <c r="V138" s="282"/>
      <c r="W138" s="282"/>
      <c r="X138" s="282"/>
      <c r="Y138" s="282"/>
      <c r="Z138" s="282"/>
    </row>
    <row r="139" spans="2:26" x14ac:dyDescent="0.25">
      <c r="G139" s="282"/>
      <c r="H139" s="282"/>
      <c r="I139" s="282"/>
      <c r="J139" s="282"/>
      <c r="K139" s="282"/>
      <c r="L139" s="282"/>
      <c r="M139" s="282"/>
      <c r="N139" s="282"/>
      <c r="O139" s="282"/>
      <c r="P139" s="282"/>
      <c r="Q139" s="282"/>
      <c r="R139" s="282"/>
      <c r="S139" s="282"/>
      <c r="T139" s="282"/>
      <c r="U139" s="282"/>
      <c r="V139" s="282"/>
      <c r="W139" s="282"/>
      <c r="X139" s="282"/>
      <c r="Y139" s="282"/>
      <c r="Z139" s="282"/>
    </row>
    <row r="140" spans="2:26" x14ac:dyDescent="0.25">
      <c r="G140" s="282"/>
      <c r="H140" s="282"/>
      <c r="I140" s="282"/>
      <c r="J140" s="282"/>
      <c r="K140" s="282"/>
      <c r="L140" s="282"/>
      <c r="M140" s="282"/>
      <c r="N140" s="282"/>
      <c r="O140" s="282"/>
      <c r="P140" s="282"/>
      <c r="Q140" s="282"/>
      <c r="R140" s="282"/>
      <c r="S140" s="282"/>
      <c r="T140" s="282"/>
      <c r="U140" s="282"/>
      <c r="V140" s="282"/>
      <c r="W140" s="282"/>
      <c r="X140" s="282"/>
      <c r="Y140" s="282"/>
      <c r="Z140" s="282"/>
    </row>
    <row r="141" spans="2:26" x14ac:dyDescent="0.25">
      <c r="G141" s="282"/>
      <c r="H141" s="282"/>
      <c r="I141" s="282"/>
      <c r="J141" s="282"/>
      <c r="K141" s="282"/>
      <c r="L141" s="282"/>
      <c r="M141" s="282"/>
      <c r="N141" s="282"/>
      <c r="O141" s="282"/>
      <c r="P141" s="282"/>
      <c r="Q141" s="282"/>
      <c r="R141" s="282"/>
      <c r="S141" s="282"/>
      <c r="T141" s="282"/>
      <c r="U141" s="282"/>
      <c r="V141" s="282"/>
      <c r="W141" s="282"/>
      <c r="X141" s="282"/>
      <c r="Y141" s="282"/>
      <c r="Z141" s="282"/>
    </row>
    <row r="142" spans="2:26" x14ac:dyDescent="0.25">
      <c r="G142" s="282"/>
      <c r="H142" s="282"/>
      <c r="I142" s="282"/>
      <c r="J142" s="282"/>
      <c r="K142" s="282"/>
      <c r="L142" s="282"/>
      <c r="M142" s="282"/>
      <c r="N142" s="282"/>
      <c r="O142" s="282"/>
      <c r="P142" s="282"/>
      <c r="Q142" s="282"/>
      <c r="R142" s="282"/>
      <c r="S142" s="282"/>
      <c r="T142" s="282"/>
      <c r="U142" s="282"/>
      <c r="V142" s="282"/>
      <c r="W142" s="282"/>
      <c r="X142" s="282"/>
      <c r="Y142" s="282"/>
      <c r="Z142" s="282"/>
    </row>
    <row r="143" spans="2:26" x14ac:dyDescent="0.25">
      <c r="G143" s="282"/>
      <c r="H143" s="282"/>
      <c r="I143" s="282"/>
      <c r="J143" s="282"/>
      <c r="K143" s="282"/>
      <c r="L143" s="282"/>
      <c r="M143" s="282"/>
      <c r="N143" s="282"/>
      <c r="O143" s="282"/>
      <c r="P143" s="282"/>
      <c r="Q143" s="282"/>
      <c r="R143" s="282"/>
      <c r="S143" s="282"/>
      <c r="T143" s="282"/>
      <c r="U143" s="282"/>
      <c r="V143" s="282"/>
      <c r="W143" s="282"/>
      <c r="X143" s="282"/>
      <c r="Y143" s="282"/>
      <c r="Z143" s="282"/>
    </row>
    <row r="144" spans="2:26" x14ac:dyDescent="0.25">
      <c r="G144" s="282"/>
      <c r="H144" s="282"/>
      <c r="I144" s="282"/>
      <c r="J144" s="282"/>
      <c r="K144" s="282"/>
      <c r="L144" s="282"/>
      <c r="M144" s="282"/>
      <c r="N144" s="282"/>
      <c r="O144" s="282"/>
      <c r="P144" s="282"/>
      <c r="Q144" s="282"/>
      <c r="R144" s="282"/>
      <c r="S144" s="282"/>
      <c r="T144" s="282"/>
      <c r="U144" s="282"/>
      <c r="V144" s="282"/>
      <c r="W144" s="282"/>
      <c r="X144" s="282"/>
      <c r="Y144" s="282"/>
      <c r="Z144" s="282"/>
    </row>
    <row r="145" spans="7:26" x14ac:dyDescent="0.25">
      <c r="G145" s="282"/>
      <c r="H145" s="282"/>
      <c r="I145" s="282"/>
      <c r="J145" s="282"/>
      <c r="K145" s="282"/>
      <c r="L145" s="282"/>
      <c r="M145" s="282"/>
      <c r="N145" s="282"/>
      <c r="O145" s="282"/>
      <c r="P145" s="282"/>
      <c r="Q145" s="282"/>
      <c r="R145" s="282"/>
      <c r="S145" s="282"/>
      <c r="T145" s="282"/>
      <c r="U145" s="282"/>
      <c r="V145" s="282"/>
      <c r="W145" s="282"/>
      <c r="X145" s="282"/>
      <c r="Y145" s="282"/>
      <c r="Z145" s="282"/>
    </row>
    <row r="146" spans="7:26" x14ac:dyDescent="0.25">
      <c r="G146" s="282"/>
      <c r="H146" s="282"/>
      <c r="I146" s="282"/>
      <c r="J146" s="282"/>
      <c r="K146" s="282"/>
      <c r="L146" s="282"/>
      <c r="M146" s="282"/>
      <c r="N146" s="282"/>
      <c r="O146" s="282"/>
      <c r="P146" s="282"/>
      <c r="Q146" s="282"/>
      <c r="R146" s="282"/>
      <c r="S146" s="282"/>
      <c r="T146" s="282"/>
      <c r="U146" s="282"/>
      <c r="V146" s="282"/>
      <c r="W146" s="282"/>
      <c r="X146" s="282"/>
      <c r="Y146" s="282"/>
      <c r="Z146" s="282"/>
    </row>
    <row r="147" spans="7:26" x14ac:dyDescent="0.25">
      <c r="G147" s="282"/>
      <c r="H147" s="282"/>
      <c r="I147" s="282"/>
      <c r="J147" s="282"/>
      <c r="K147" s="282"/>
      <c r="L147" s="282"/>
      <c r="M147" s="282"/>
      <c r="N147" s="282"/>
      <c r="O147" s="282"/>
      <c r="P147" s="282"/>
      <c r="Q147" s="282"/>
      <c r="R147" s="282"/>
      <c r="S147" s="282"/>
      <c r="T147" s="282"/>
      <c r="U147" s="282"/>
      <c r="V147" s="282"/>
      <c r="W147" s="282"/>
      <c r="X147" s="282"/>
      <c r="Y147" s="282"/>
      <c r="Z147" s="282"/>
    </row>
    <row r="148" spans="7:26" x14ac:dyDescent="0.25">
      <c r="G148" s="282"/>
      <c r="H148" s="282"/>
      <c r="I148" s="282"/>
      <c r="J148" s="282"/>
      <c r="K148" s="282"/>
      <c r="L148" s="282"/>
      <c r="M148" s="282"/>
      <c r="N148" s="282"/>
      <c r="O148" s="282"/>
      <c r="P148" s="282"/>
      <c r="Q148" s="282"/>
      <c r="R148" s="282"/>
      <c r="S148" s="282"/>
      <c r="T148" s="282"/>
      <c r="U148" s="282"/>
      <c r="V148" s="282"/>
      <c r="W148" s="282"/>
      <c r="X148" s="282"/>
      <c r="Y148" s="282"/>
      <c r="Z148" s="282"/>
    </row>
    <row r="149" spans="7:26" x14ac:dyDescent="0.25">
      <c r="G149" s="282"/>
      <c r="H149" s="282"/>
      <c r="I149" s="282"/>
      <c r="J149" s="282"/>
      <c r="K149" s="282"/>
      <c r="L149" s="282"/>
      <c r="M149" s="282"/>
      <c r="N149" s="282"/>
      <c r="O149" s="282"/>
      <c r="P149" s="282"/>
      <c r="Q149" s="282"/>
      <c r="R149" s="282"/>
      <c r="S149" s="282"/>
      <c r="T149" s="282"/>
      <c r="U149" s="282"/>
      <c r="V149" s="282"/>
      <c r="W149" s="282"/>
      <c r="X149" s="282"/>
      <c r="Y149" s="282"/>
      <c r="Z149" s="282"/>
    </row>
    <row r="150" spans="7:26" x14ac:dyDescent="0.25">
      <c r="G150" s="282"/>
      <c r="H150" s="282"/>
      <c r="I150" s="282"/>
      <c r="J150" s="282"/>
      <c r="K150" s="282"/>
      <c r="L150" s="282"/>
      <c r="M150" s="282"/>
      <c r="N150" s="282"/>
      <c r="O150" s="282"/>
      <c r="P150" s="282"/>
      <c r="Q150" s="282"/>
      <c r="R150" s="282"/>
      <c r="S150" s="282"/>
      <c r="T150" s="282"/>
      <c r="U150" s="282"/>
      <c r="V150" s="282"/>
      <c r="W150" s="282"/>
      <c r="X150" s="282"/>
      <c r="Y150" s="282"/>
      <c r="Z150" s="282"/>
    </row>
    <row r="151" spans="7:26" x14ac:dyDescent="0.25">
      <c r="G151" s="282"/>
      <c r="H151" s="282"/>
      <c r="I151" s="282"/>
      <c r="J151" s="282"/>
      <c r="K151" s="282"/>
      <c r="L151" s="282"/>
      <c r="M151" s="282"/>
      <c r="N151" s="282"/>
      <c r="O151" s="282"/>
      <c r="P151" s="282"/>
      <c r="Q151" s="282"/>
      <c r="R151" s="282"/>
      <c r="S151" s="282"/>
      <c r="T151" s="282"/>
      <c r="U151" s="282"/>
      <c r="V151" s="282"/>
      <c r="W151" s="282"/>
      <c r="X151" s="282"/>
      <c r="Y151" s="282"/>
      <c r="Z151" s="282"/>
    </row>
    <row r="152" spans="7:26" x14ac:dyDescent="0.25">
      <c r="G152" s="282"/>
      <c r="H152" s="282"/>
      <c r="I152" s="282"/>
      <c r="J152" s="282"/>
      <c r="K152" s="282"/>
      <c r="L152" s="282"/>
      <c r="M152" s="282"/>
      <c r="N152" s="282"/>
      <c r="O152" s="282"/>
      <c r="P152" s="282"/>
      <c r="Q152" s="282"/>
      <c r="R152" s="282"/>
      <c r="S152" s="282"/>
      <c r="T152" s="282"/>
      <c r="U152" s="282"/>
      <c r="V152" s="282"/>
      <c r="W152" s="282"/>
      <c r="X152" s="282"/>
      <c r="Y152" s="282"/>
      <c r="Z152" s="282"/>
    </row>
  </sheetData>
  <sheetProtection formatCells="0" formatColumns="0" formatRows="0"/>
  <customSheetViews>
    <customSheetView guid="{2F9A33C5-705D-4A07-ADB6-21E456C526C6}" showGridLines="0" showRowCol="0">
      <pane ySplit="6" topLeftCell="A7" activePane="bottomLeft" state="frozen"/>
      <selection pane="bottomLeft"/>
      <pageMargins left="0.7" right="0.7" top="0.75" bottom="0.75" header="0.3" footer="0.3"/>
      <pageSetup paperSize="9" orientation="portrait" horizontalDpi="300" verticalDpi="300" r:id="rId1"/>
    </customSheetView>
    <customSheetView guid="{0F24A28B-06F9-4620-BAD4-B239F41FF00A}" showGridLines="0" showRowCol="0">
      <pane ySplit="6" topLeftCell="A7" activePane="bottomLeft" state="frozen"/>
      <selection pane="bottomLeft"/>
      <pageMargins left="0.7" right="0.7" top="0.75" bottom="0.75" header="0.3" footer="0.3"/>
      <pageSetup paperSize="9" orientation="portrait" horizontalDpi="300" verticalDpi="300" r:id="rId2"/>
    </customSheetView>
    <customSheetView guid="{856130BF-2D6B-484A-B5FC-68659BABEC5B}" showGridLines="0" showRowCol="0">
      <pane ySplit="6" topLeftCell="A7" activePane="bottomLeft" state="frozen"/>
      <selection pane="bottomLeft"/>
      <pageMargins left="0.7" right="0.7" top="0.75" bottom="0.75" header="0.3" footer="0.3"/>
      <pageSetup paperSize="9" orientation="portrait" horizontalDpi="300" verticalDpi="300" r:id="rId3"/>
    </customSheetView>
    <customSheetView guid="{C1EC460D-BC24-4B7C-8A42-4C4CAB6DD547}" showGridLines="0" showRowCol="0">
      <pane ySplit="6" topLeftCell="A7" activePane="bottomLeft" state="frozen"/>
      <selection pane="bottomLeft"/>
      <pageMargins left="0.7" right="0.7" top="0.75" bottom="0.75" header="0.3" footer="0.3"/>
      <pageSetup paperSize="9" orientation="portrait" horizontalDpi="300" verticalDpi="300" r:id="rId4"/>
    </customSheetView>
    <customSheetView guid="{872EA6DD-096B-4F25-A988-5DA4FC0DF5BD}" showGridLines="0" showRowCol="0">
      <pane ySplit="6" topLeftCell="A7" activePane="bottomLeft" state="frozen"/>
      <selection pane="bottomLeft"/>
      <pageMargins left="0.7" right="0.7" top="0.75" bottom="0.75" header="0.3" footer="0.3"/>
      <pageSetup paperSize="9" orientation="portrait" horizontalDpi="300" verticalDpi="300" r:id="rId5"/>
    </customSheetView>
    <customSheetView guid="{49815ABC-A63B-4D41-AA7B-D5102D8E0BFC}" showGridLines="0" showRowCol="0">
      <pane ySplit="6" topLeftCell="A7" activePane="bottomLeft" state="frozen"/>
      <selection pane="bottomLeft"/>
      <pageMargins left="0.7" right="0.7" top="0.75" bottom="0.75" header="0.3" footer="0.3"/>
      <pageSetup paperSize="9" orientation="portrait" horizontalDpi="300" verticalDpi="300" r:id="rId6"/>
    </customSheetView>
  </customSheetViews>
  <mergeCells count="89">
    <mergeCell ref="B103:C103"/>
    <mergeCell ref="B105:C105"/>
    <mergeCell ref="B97:C97"/>
    <mergeCell ref="B98:C98"/>
    <mergeCell ref="B99:C99"/>
    <mergeCell ref="B100:C100"/>
    <mergeCell ref="B101:C101"/>
    <mergeCell ref="B102:C102"/>
    <mergeCell ref="B96:C96"/>
    <mergeCell ref="B83:E83"/>
    <mergeCell ref="B84:E84"/>
    <mergeCell ref="B85:E85"/>
    <mergeCell ref="B86:E86"/>
    <mergeCell ref="B87:E87"/>
    <mergeCell ref="B88:E88"/>
    <mergeCell ref="B89:E89"/>
    <mergeCell ref="B90:E90"/>
    <mergeCell ref="B91:E91"/>
    <mergeCell ref="B94:C94"/>
    <mergeCell ref="B95:C95"/>
    <mergeCell ref="B81:E81"/>
    <mergeCell ref="B67:E67"/>
    <mergeCell ref="B68:E68"/>
    <mergeCell ref="B70:E70"/>
    <mergeCell ref="B71:E71"/>
    <mergeCell ref="B72:E72"/>
    <mergeCell ref="B73:E73"/>
    <mergeCell ref="B74:E74"/>
    <mergeCell ref="B75:E75"/>
    <mergeCell ref="B77:E77"/>
    <mergeCell ref="B78:E78"/>
    <mergeCell ref="B80:E80"/>
    <mergeCell ref="B69:E69"/>
    <mergeCell ref="B65:E65"/>
    <mergeCell ref="B53:E53"/>
    <mergeCell ref="B54:E54"/>
    <mergeCell ref="D55:E55"/>
    <mergeCell ref="D56:E56"/>
    <mergeCell ref="D57:E57"/>
    <mergeCell ref="D58:E58"/>
    <mergeCell ref="B60:E60"/>
    <mergeCell ref="B61:E61"/>
    <mergeCell ref="B62:E62"/>
    <mergeCell ref="B63:E63"/>
    <mergeCell ref="B64:E64"/>
    <mergeCell ref="B51:E51"/>
    <mergeCell ref="B42:C42"/>
    <mergeCell ref="D42:E42"/>
    <mergeCell ref="B43:C43"/>
    <mergeCell ref="D43:E43"/>
    <mergeCell ref="B44:C44"/>
    <mergeCell ref="B45:C45"/>
    <mergeCell ref="D45:E45"/>
    <mergeCell ref="B46:C46"/>
    <mergeCell ref="D46:E46"/>
    <mergeCell ref="B47:C47"/>
    <mergeCell ref="D48:E48"/>
    <mergeCell ref="D49:E49"/>
    <mergeCell ref="B41:C41"/>
    <mergeCell ref="D41:E41"/>
    <mergeCell ref="B27:E27"/>
    <mergeCell ref="B29:E29"/>
    <mergeCell ref="B30:E30"/>
    <mergeCell ref="B31:E31"/>
    <mergeCell ref="B33:E33"/>
    <mergeCell ref="B34:E34"/>
    <mergeCell ref="B35:E35"/>
    <mergeCell ref="B36:E36"/>
    <mergeCell ref="B37:E37"/>
    <mergeCell ref="B39:E39"/>
    <mergeCell ref="B40:E40"/>
    <mergeCell ref="B26:E26"/>
    <mergeCell ref="B14:D14"/>
    <mergeCell ref="B15:C15"/>
    <mergeCell ref="B16:C16"/>
    <mergeCell ref="B17:C17"/>
    <mergeCell ref="B19:E19"/>
    <mergeCell ref="B20:E20"/>
    <mergeCell ref="B21:E21"/>
    <mergeCell ref="B22:E22"/>
    <mergeCell ref="B23:E23"/>
    <mergeCell ref="B24:E24"/>
    <mergeCell ref="B25:E25"/>
    <mergeCell ref="B13:D13"/>
    <mergeCell ref="B8:E8"/>
    <mergeCell ref="B9:D9"/>
    <mergeCell ref="B10:D10"/>
    <mergeCell ref="B11:D11"/>
    <mergeCell ref="B12:D12"/>
  </mergeCells>
  <hyperlinks>
    <hyperlink ref="B10" location="Introduction!B28" display="Who can use the IS rating tool?" xr:uid="{00000000-0004-0000-0000-000000000000}"/>
    <hyperlink ref="B14" location="Introduction!B54" display="What are the IS rating levels?" xr:uid="{00000000-0004-0000-0000-000001000000}"/>
    <hyperlink ref="B17" location="Introduction!B73" display="Acknowledgements" xr:uid="{00000000-0004-0000-0000-000002000000}"/>
    <hyperlink ref="F19" location="Introduction!B9" display="Back ^" xr:uid="{00000000-0004-0000-0000-000003000000}"/>
    <hyperlink ref="F33" location="Introduction!B9" display="Back ^" xr:uid="{00000000-0004-0000-0000-000004000000}"/>
    <hyperlink ref="F60" location="Introduction!B9" display="Back ^" xr:uid="{00000000-0004-0000-0000-000005000000}"/>
    <hyperlink ref="F77" location="Introduction!B9" display="Back ^" xr:uid="{00000000-0004-0000-0000-000006000000}"/>
    <hyperlink ref="F80" location="Introduction!B9" display="Back ^" xr:uid="{00000000-0004-0000-0000-000007000000}"/>
    <hyperlink ref="F39" location="Introduction!B9" display="Back ^" xr:uid="{00000000-0004-0000-0000-000008000000}"/>
    <hyperlink ref="B12" location="Introduction!B33" display="What types of infrastructure does the tool apply to?" xr:uid="{00000000-0004-0000-0000-000009000000}"/>
    <hyperlink ref="B16" location="Introduction!B76" display="Limitations" xr:uid="{00000000-0004-0000-0000-00000A000000}"/>
    <hyperlink ref="F53" location="Introduction!B9" display="Back ^" xr:uid="{00000000-0004-0000-0000-00000B000000}"/>
    <hyperlink ref="B13" location="Introduction!B47" display="What development phases does the tool apply to?" xr:uid="{00000000-0004-0000-0000-00000C000000}"/>
    <hyperlink ref="B9" location="Introduction!B18" display="What is IS?" xr:uid="{00000000-0004-0000-0000-00000D000000}"/>
    <hyperlink ref="B15" location="Introduction!B61" display="What is the rating process?" xr:uid="{00000000-0004-0000-0000-00000E000000}"/>
    <hyperlink ref="F67" location="Introduction!B9" display="Back ^" xr:uid="{00000000-0004-0000-0000-00000F000000}"/>
    <hyperlink ref="B11" location="Introduction!B28" display="Who can use the IS rating tool?" xr:uid="{00000000-0004-0000-0000-000010000000}"/>
    <hyperlink ref="B9:D9" location="Introduction!B19" display="What is IS?" xr:uid="{00000000-0004-0000-0000-000011000000}"/>
    <hyperlink ref="F29" location="Introduction!B9" display="Back ^" xr:uid="{00000000-0004-0000-0000-000012000000}"/>
    <hyperlink ref="B10:D10" location="Introduction!B29" display="What does the IS rating tool do?" xr:uid="{00000000-0004-0000-0000-000013000000}"/>
    <hyperlink ref="B11:D11" location="Introduction!B33" display="Who can use the IS rating tool?" xr:uid="{00000000-0004-0000-0000-000014000000}"/>
    <hyperlink ref="B12:D12" location="Introduction!B39" display="What types of infrastructure does the tool apply to?" xr:uid="{00000000-0004-0000-0000-000015000000}"/>
    <hyperlink ref="B13:D13" location="Introduction!B53" display="What development phases does the tool apply to?" xr:uid="{00000000-0004-0000-0000-000016000000}"/>
    <hyperlink ref="B14:D14" location="Introduction!B60" display="What are the IS rating levels?" xr:uid="{00000000-0004-0000-0000-000017000000}"/>
    <hyperlink ref="B15:C15" location="Introduction!B67" display="What is the rating process?" xr:uid="{00000000-0004-0000-0000-000018000000}"/>
    <hyperlink ref="B17:C17" location="Introduction!B79" display="Acknowledgements" xr:uid="{00000000-0004-0000-0000-000019000000}"/>
  </hyperlinks>
  <pageMargins left="0.7" right="0.7" top="0.75" bottom="0.75" header="0.3" footer="0.3"/>
  <pageSetup paperSize="9" orientation="portrait" horizontalDpi="300" verticalDpi="300" r:id="rId7"/>
  <drawing r:id="rId8"/>
  <legacy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tabColor rgb="FFFF0000"/>
  </sheetPr>
  <dimension ref="A1:X1048534"/>
  <sheetViews>
    <sheetView showGridLines="0" zoomScaleNormal="100" workbookViewId="0">
      <selection activeCell="E301" sqref="E301"/>
    </sheetView>
  </sheetViews>
  <sheetFormatPr defaultRowHeight="13.2" x14ac:dyDescent="0.25"/>
  <cols>
    <col min="1" max="1" width="9" bestFit="1" customWidth="1"/>
    <col min="2" max="2" width="9.109375" style="9" customWidth="1"/>
    <col min="3" max="3" width="45.33203125" bestFit="1" customWidth="1"/>
    <col min="4" max="4" width="11" customWidth="1"/>
    <col min="5" max="5" width="9.33203125" customWidth="1"/>
    <col min="6" max="6" width="9" bestFit="1" customWidth="1"/>
    <col min="7" max="7" width="10.44140625" customWidth="1"/>
    <col min="8" max="8" width="6.44140625" customWidth="1"/>
    <col min="9" max="10" width="6.5546875" bestFit="1" customWidth="1"/>
    <col min="11" max="11" width="6.33203125" bestFit="1" customWidth="1"/>
    <col min="12" max="12" width="7" customWidth="1"/>
    <col min="13" max="14" width="6.109375" bestFit="1" customWidth="1"/>
    <col min="15" max="15" width="6.33203125" bestFit="1" customWidth="1"/>
    <col min="16" max="16" width="6" customWidth="1"/>
    <col min="17" max="18" width="6.109375" bestFit="1" customWidth="1"/>
    <col min="19" max="19" width="6.33203125" bestFit="1" customWidth="1"/>
    <col min="20" max="20" width="6.109375" customWidth="1"/>
    <col min="21" max="22" width="6.109375" bestFit="1" customWidth="1"/>
    <col min="23" max="23" width="6.33203125" bestFit="1" customWidth="1"/>
    <col min="24" max="24" width="100.6640625" customWidth="1"/>
  </cols>
  <sheetData>
    <row r="1" spans="1:24" ht="66.150000000000006" customHeight="1" x14ac:dyDescent="0.25">
      <c r="A1" s="19"/>
      <c r="B1" s="20"/>
      <c r="C1" s="19"/>
      <c r="D1" s="19"/>
      <c r="E1" s="159"/>
      <c r="F1" s="19"/>
      <c r="G1" s="19"/>
      <c r="H1" s="160"/>
      <c r="I1" s="160"/>
      <c r="J1" s="19"/>
      <c r="K1" s="19"/>
      <c r="L1" s="160"/>
      <c r="M1" s="160"/>
      <c r="N1" s="19"/>
      <c r="O1" s="19"/>
      <c r="P1" s="160"/>
      <c r="Q1" s="160"/>
      <c r="R1" s="19"/>
      <c r="S1" s="19"/>
      <c r="T1" s="160"/>
      <c r="U1" s="160"/>
      <c r="V1" s="19"/>
      <c r="W1" s="19"/>
      <c r="X1" s="25"/>
    </row>
    <row r="2" spans="1:24" x14ac:dyDescent="0.25">
      <c r="A2" s="19"/>
      <c r="B2" s="20"/>
      <c r="C2" s="19"/>
      <c r="D2" s="19"/>
      <c r="E2" s="159"/>
      <c r="F2" s="19"/>
      <c r="G2" s="19"/>
      <c r="H2" s="211" t="s">
        <v>409</v>
      </c>
      <c r="I2" s="211"/>
      <c r="J2" s="212"/>
      <c r="K2" s="212"/>
      <c r="L2" s="211" t="s">
        <v>410</v>
      </c>
      <c r="M2" s="211"/>
      <c r="N2" s="212"/>
      <c r="O2" s="212"/>
      <c r="P2" s="211" t="s">
        <v>411</v>
      </c>
      <c r="Q2" s="211"/>
      <c r="R2" s="212"/>
      <c r="S2" s="212"/>
      <c r="T2" s="211" t="s">
        <v>412</v>
      </c>
      <c r="U2" s="211"/>
      <c r="V2" s="212"/>
      <c r="W2" s="212"/>
      <c r="X2" s="25"/>
    </row>
    <row r="3" spans="1:24" s="11" customFormat="1" ht="26.4" x14ac:dyDescent="0.25">
      <c r="A3" s="16" t="s">
        <v>127</v>
      </c>
      <c r="B3" s="17" t="s">
        <v>57</v>
      </c>
      <c r="C3" s="16" t="s">
        <v>128</v>
      </c>
      <c r="D3" s="21" t="s">
        <v>300</v>
      </c>
      <c r="E3" s="21" t="s">
        <v>469</v>
      </c>
      <c r="F3" s="21" t="s">
        <v>314</v>
      </c>
      <c r="G3" s="21" t="s">
        <v>466</v>
      </c>
      <c r="H3" s="21" t="s">
        <v>419</v>
      </c>
      <c r="I3" s="21" t="s">
        <v>408</v>
      </c>
      <c r="J3" s="21" t="s">
        <v>467</v>
      </c>
      <c r="K3" s="21" t="s">
        <v>468</v>
      </c>
      <c r="L3" s="21" t="s">
        <v>419</v>
      </c>
      <c r="M3" s="21" t="s">
        <v>408</v>
      </c>
      <c r="N3" s="21" t="s">
        <v>467</v>
      </c>
      <c r="O3" s="21" t="s">
        <v>468</v>
      </c>
      <c r="P3" s="21" t="s">
        <v>419</v>
      </c>
      <c r="Q3" s="21" t="s">
        <v>408</v>
      </c>
      <c r="R3" s="21" t="s">
        <v>467</v>
      </c>
      <c r="S3" s="21" t="s">
        <v>468</v>
      </c>
      <c r="T3" s="21" t="s">
        <v>419</v>
      </c>
      <c r="U3" s="21" t="s">
        <v>408</v>
      </c>
      <c r="V3" s="21" t="s">
        <v>467</v>
      </c>
      <c r="W3" s="21" t="s">
        <v>468</v>
      </c>
      <c r="X3" s="26"/>
    </row>
    <row r="4" spans="1:24" x14ac:dyDescent="0.25">
      <c r="A4" s="10" t="s">
        <v>420</v>
      </c>
      <c r="B4" s="213" t="s">
        <v>1</v>
      </c>
      <c r="C4" s="10" t="s">
        <v>2</v>
      </c>
      <c r="D4" s="572">
        <f>'Weightings Calcs'!K2</f>
        <v>2</v>
      </c>
      <c r="E4" s="312">
        <f>'Weightings Calcs'!N2</f>
        <v>0.83073727933541019</v>
      </c>
      <c r="F4" s="723">
        <f>SUM(E4:E10)</f>
        <v>8.722741433021806</v>
      </c>
      <c r="G4" s="214">
        <f>'Weightings Calcs'!J2</f>
        <v>3</v>
      </c>
      <c r="H4" s="215" t="str">
        <f>SUMIFS(Scorecard!$W$2:$W$224,Scorecard!$B$2:$B$224,B4)&amp;"/"&amp;$G4</f>
        <v>2/3</v>
      </c>
      <c r="I4" s="223">
        <f>SUMIFS(Scorecard!$X$2:$X$224,Scorecard!$B$2:$B$224,B4)</f>
        <v>0.5538248528902735</v>
      </c>
      <c r="J4" s="723">
        <f>SUM(I4:I10)</f>
        <v>5.9536171685704398</v>
      </c>
      <c r="K4" s="725">
        <f>J4/$F4</f>
        <v>0.68253968253968267</v>
      </c>
      <c r="L4" s="215" t="str">
        <f>SUMIFS(Scorecard!$AI$2:$AI$224,Scorecard!$B$2:$B$224,$B4)&amp;"/"&amp;$G4</f>
        <v>0/3</v>
      </c>
      <c r="M4" s="223">
        <f>SUMIFS(Scorecard!$AJ$2:$AJ$224,Scorecard!$B$2:$B$224,$B4)</f>
        <v>0</v>
      </c>
      <c r="N4" s="723">
        <f>SUM(M4:M10)</f>
        <v>2.3537556247836622</v>
      </c>
      <c r="O4" s="725">
        <f>N4/$F4</f>
        <v>0.26984126984126988</v>
      </c>
      <c r="P4" s="215" t="str">
        <f>SUMIFS(Scorecard!$AZ$2:$AZ$224,Scorecard!$B$2:$B$224,$B4)&amp;"/"&amp;$G4</f>
        <v>0/3</v>
      </c>
      <c r="Q4" s="223">
        <f>SUMIFS(Scorecard!$BA$2:$BA$224,Scorecard!$B$2:$B$224,$B4)</f>
        <v>0</v>
      </c>
      <c r="R4" s="723">
        <f>SUM(Q4:Q10)</f>
        <v>0</v>
      </c>
      <c r="S4" s="725">
        <f>R4/$F4</f>
        <v>0</v>
      </c>
      <c r="T4" s="215" t="str">
        <f>SUMIFS(Scorecard!$BN$2:$BN$224,Scorecard!$B$2:$B$224,$B4)&amp;"/"&amp;$G4</f>
        <v>0/3</v>
      </c>
      <c r="U4" s="223">
        <f>SUMIFS(Scorecard!$BO$2:$BO$224,Scorecard!$B$2:$B$224,$B4)</f>
        <v>0</v>
      </c>
      <c r="V4" s="723">
        <f>SUM(U4:U10)</f>
        <v>0</v>
      </c>
      <c r="W4" s="725">
        <f>V4/$F4</f>
        <v>0</v>
      </c>
      <c r="X4" s="25"/>
    </row>
    <row r="5" spans="1:24" x14ac:dyDescent="0.25">
      <c r="A5" s="10" t="s">
        <v>420</v>
      </c>
      <c r="B5" s="213" t="s">
        <v>3</v>
      </c>
      <c r="C5" s="10" t="s">
        <v>5</v>
      </c>
      <c r="D5" s="311">
        <f>'Weightings Calcs'!K3</f>
        <v>2</v>
      </c>
      <c r="E5" s="312">
        <f>'Weightings Calcs'!N3</f>
        <v>0.83073727933541019</v>
      </c>
      <c r="F5" s="724"/>
      <c r="G5" s="216">
        <f>'Weightings Calcs'!J3</f>
        <v>2</v>
      </c>
      <c r="H5" s="217" t="str">
        <f>SUMIFS(Scorecard!$W$2:$W$224,Scorecard!$B$2:$B$224,B5)&amp;"/"&amp;$G5</f>
        <v>2/2</v>
      </c>
      <c r="I5" s="224">
        <f>SUMIFS(Scorecard!$X$2:$X$224,Scorecard!$B$2:$B$224,B5)</f>
        <v>0.83073727933541019</v>
      </c>
      <c r="J5" s="724"/>
      <c r="K5" s="726"/>
      <c r="L5" s="217" t="str">
        <f>SUMIFS(Scorecard!$AI$2:$AI$224,Scorecard!$B$2:$B$224,$B5)&amp;"/"&amp;$G5</f>
        <v>2/2</v>
      </c>
      <c r="M5" s="224">
        <f>SUMIFS(Scorecard!$AJ$2:$AJ$224,Scorecard!$B$2:$B$224,$B5)</f>
        <v>0.83073727933541019</v>
      </c>
      <c r="N5" s="724"/>
      <c r="O5" s="726"/>
      <c r="P5" s="217" t="str">
        <f>SUMIFS(Scorecard!$AZ$2:$AZ$224,Scorecard!$B$2:$B$224,$B5)&amp;"/"&amp;$G5</f>
        <v>0/2</v>
      </c>
      <c r="Q5" s="224">
        <f>SUMIFS(Scorecard!$BA$2:$BA$224,Scorecard!$B$2:$B$224,$B5)</f>
        <v>0</v>
      </c>
      <c r="R5" s="724"/>
      <c r="S5" s="726"/>
      <c r="T5" s="217" t="str">
        <f>SUMIFS(Scorecard!$BN$2:$BN$224,Scorecard!$B$2:$B$224,$B5)&amp;"/"&amp;$G5</f>
        <v>0/2</v>
      </c>
      <c r="U5" s="224">
        <f>SUMIFS(Scorecard!$BO$2:$BO$224,Scorecard!$B$2:$B$224,$B5)</f>
        <v>0</v>
      </c>
      <c r="V5" s="724"/>
      <c r="W5" s="726"/>
      <c r="X5" s="25"/>
    </row>
    <row r="6" spans="1:24" x14ac:dyDescent="0.25">
      <c r="A6" s="10" t="s">
        <v>420</v>
      </c>
      <c r="B6" s="213" t="s">
        <v>4</v>
      </c>
      <c r="C6" s="10" t="s">
        <v>7</v>
      </c>
      <c r="D6" s="311">
        <f>'Weightings Calcs'!K4</f>
        <v>2</v>
      </c>
      <c r="E6" s="312">
        <f>'Weightings Calcs'!N4</f>
        <v>0.83073727933541019</v>
      </c>
      <c r="F6" s="724"/>
      <c r="G6" s="216">
        <f>'Weightings Calcs'!J4</f>
        <v>2</v>
      </c>
      <c r="H6" s="217" t="str">
        <f>SUMIFS(Scorecard!$W$2:$W$224,Scorecard!$B$2:$B$224,B6)&amp;"/"&amp;$G6</f>
        <v>1/2</v>
      </c>
      <c r="I6" s="224">
        <f>SUMIFS(Scorecard!$X$2:$X$224,Scorecard!$B$2:$B$224,B6)</f>
        <v>0.4153686396677051</v>
      </c>
      <c r="J6" s="724"/>
      <c r="K6" s="726"/>
      <c r="L6" s="217" t="str">
        <f>SUMIFS(Scorecard!$AI$2:$AI$224,Scorecard!$B$2:$B$224,$B6)&amp;"/"&amp;$G6</f>
        <v>0/2</v>
      </c>
      <c r="M6" s="224">
        <f>SUMIFS(Scorecard!$AJ$2:$AJ$224,Scorecard!$B$2:$B$224,$B6)</f>
        <v>0</v>
      </c>
      <c r="N6" s="724"/>
      <c r="O6" s="726"/>
      <c r="P6" s="217" t="str">
        <f>SUMIFS(Scorecard!$AZ$2:$AZ$224,Scorecard!$B$2:$B$224,$B6)&amp;"/"&amp;$G6</f>
        <v>0/2</v>
      </c>
      <c r="Q6" s="224">
        <f>SUMIFS(Scorecard!$BA$2:$BA$224,Scorecard!$B$2:$B$224,$B6)</f>
        <v>0</v>
      </c>
      <c r="R6" s="724"/>
      <c r="S6" s="726"/>
      <c r="T6" s="217" t="str">
        <f>SUMIFS(Scorecard!$BN$2:$BN$224,Scorecard!$B$2:$B$224,$B6)&amp;"/"&amp;$G6</f>
        <v>0/2</v>
      </c>
      <c r="U6" s="224">
        <f>SUMIFS(Scorecard!$BO$2:$BO$224,Scorecard!$B$2:$B$224,$B6)</f>
        <v>0</v>
      </c>
      <c r="V6" s="724"/>
      <c r="W6" s="726"/>
      <c r="X6" s="25"/>
    </row>
    <row r="7" spans="1:24" x14ac:dyDescent="0.25">
      <c r="A7" s="10" t="s">
        <v>420</v>
      </c>
      <c r="B7" s="213" t="s">
        <v>6</v>
      </c>
      <c r="C7" s="10" t="s">
        <v>9</v>
      </c>
      <c r="D7" s="311">
        <f>'Weightings Calcs'!K5</f>
        <v>2</v>
      </c>
      <c r="E7" s="312">
        <f>'Weightings Calcs'!N5</f>
        <v>0.83073727933541019</v>
      </c>
      <c r="F7" s="724"/>
      <c r="G7" s="216">
        <f>'Weightings Calcs'!J5</f>
        <v>2</v>
      </c>
      <c r="H7" s="217" t="str">
        <f>SUMIFS(Scorecard!$W$2:$W$224,Scorecard!$B$2:$B$224,B7)&amp;"/"&amp;$G7</f>
        <v>2/2</v>
      </c>
      <c r="I7" s="224">
        <f>SUMIFS(Scorecard!$X$2:$X$224,Scorecard!$B$2:$B$224,B7)</f>
        <v>0.83073727933541019</v>
      </c>
      <c r="J7" s="724"/>
      <c r="K7" s="726"/>
      <c r="L7" s="217" t="str">
        <f>SUMIFS(Scorecard!$AI$2:$AI$224,Scorecard!$B$2:$B$224,$B7)&amp;"/"&amp;$G7</f>
        <v>0/2</v>
      </c>
      <c r="M7" s="224">
        <f>SUMIFS(Scorecard!$AJ$2:$AJ$224,Scorecard!$B$2:$B$224,$B7)</f>
        <v>0</v>
      </c>
      <c r="N7" s="724"/>
      <c r="O7" s="726"/>
      <c r="P7" s="217" t="str">
        <f>SUMIFS(Scorecard!$AZ$2:$AZ$224,Scorecard!$B$2:$B$224,$B7)&amp;"/"&amp;$G7</f>
        <v>0/2</v>
      </c>
      <c r="Q7" s="224">
        <f>SUMIFS(Scorecard!$BA$2:$BA$224,Scorecard!$B$2:$B$224,$B7)</f>
        <v>0</v>
      </c>
      <c r="R7" s="724"/>
      <c r="S7" s="726"/>
      <c r="T7" s="217" t="str">
        <f>SUMIFS(Scorecard!$BN$2:$BN$224,Scorecard!$B$2:$B$224,$B7)&amp;"/"&amp;$G7</f>
        <v>0/2</v>
      </c>
      <c r="U7" s="224">
        <f>SUMIFS(Scorecard!$BO$2:$BO$224,Scorecard!$B$2:$B$224,$B7)</f>
        <v>0</v>
      </c>
      <c r="V7" s="724"/>
      <c r="W7" s="726"/>
      <c r="X7" s="25"/>
    </row>
    <row r="8" spans="1:24" x14ac:dyDescent="0.25">
      <c r="A8" s="10" t="s">
        <v>420</v>
      </c>
      <c r="B8" s="213" t="s">
        <v>8</v>
      </c>
      <c r="C8" s="10" t="s">
        <v>11</v>
      </c>
      <c r="D8" s="311">
        <f>'Weightings Calcs'!K6</f>
        <v>2</v>
      </c>
      <c r="E8" s="312">
        <f>'Weightings Calcs'!N6</f>
        <v>0.83073727933541019</v>
      </c>
      <c r="F8" s="724"/>
      <c r="G8" s="216">
        <f>'Weightings Calcs'!J6</f>
        <v>3</v>
      </c>
      <c r="H8" s="217" t="str">
        <f>SUMIFS(Scorecard!$W$2:$W$224,Scorecard!$B$2:$B$224,B8)&amp;"/"&amp;$G8</f>
        <v>2/3</v>
      </c>
      <c r="I8" s="224">
        <f>SUMIFS(Scorecard!$X$2:$X$224,Scorecard!$B$2:$B$224,B8)</f>
        <v>0.5538248528902735</v>
      </c>
      <c r="J8" s="724"/>
      <c r="K8" s="726"/>
      <c r="L8" s="217" t="str">
        <f>SUMIFS(Scorecard!$AI$2:$AI$224,Scorecard!$B$2:$B$224,$B8)&amp;"/"&amp;$G8</f>
        <v>0/3</v>
      </c>
      <c r="M8" s="224">
        <f>SUMIFS(Scorecard!$AJ$2:$AJ$224,Scorecard!$B$2:$B$224,$B8)</f>
        <v>0</v>
      </c>
      <c r="N8" s="724"/>
      <c r="O8" s="726"/>
      <c r="P8" s="217" t="str">
        <f>SUMIFS(Scorecard!$AZ$2:$AZ$224,Scorecard!$B$2:$B$224,$B8)&amp;"/"&amp;$G8</f>
        <v>0/3</v>
      </c>
      <c r="Q8" s="224">
        <f>SUMIFS(Scorecard!$BA$2:$BA$224,Scorecard!$B$2:$B$224,$B8)</f>
        <v>0</v>
      </c>
      <c r="R8" s="724"/>
      <c r="S8" s="726"/>
      <c r="T8" s="217" t="str">
        <f>SUMIFS(Scorecard!$BN$2:$BN$224,Scorecard!$B$2:$B$224,$B8)&amp;"/"&amp;$G8</f>
        <v>0/3</v>
      </c>
      <c r="U8" s="224">
        <f>SUMIFS(Scorecard!$BO$2:$BO$224,Scorecard!$B$2:$B$224,$B8)</f>
        <v>0</v>
      </c>
      <c r="V8" s="724"/>
      <c r="W8" s="726"/>
      <c r="X8" s="25"/>
    </row>
    <row r="9" spans="1:24" x14ac:dyDescent="0.25">
      <c r="A9" s="10" t="s">
        <v>420</v>
      </c>
      <c r="B9" s="213" t="s">
        <v>10</v>
      </c>
      <c r="C9" s="10" t="s">
        <v>13</v>
      </c>
      <c r="D9" s="311">
        <f>'Weightings Calcs'!K7</f>
        <v>2</v>
      </c>
      <c r="E9" s="312">
        <f>'Weightings Calcs'!N7</f>
        <v>1.8691588785046727</v>
      </c>
      <c r="F9" s="724"/>
      <c r="G9" s="216">
        <f>'Weightings Calcs'!J7</f>
        <v>3</v>
      </c>
      <c r="H9" s="217" t="str">
        <f>SUMIFS(Scorecard!$W$2:$W$224,Scorecard!$B$2:$B$224,B9)&amp;"/"&amp;$G9</f>
        <v>3/3</v>
      </c>
      <c r="I9" s="224">
        <f>SUMIFS(Scorecard!$X$2:$X$224,Scorecard!$B$2:$B$224,B9)</f>
        <v>1.8691588785046727</v>
      </c>
      <c r="J9" s="724"/>
      <c r="K9" s="726"/>
      <c r="L9" s="217" t="str">
        <f>SUMIFS(Scorecard!$AI$2:$AI$224,Scorecard!$B$2:$B$224,$B9)&amp;"/"&amp;$G9</f>
        <v>1/3</v>
      </c>
      <c r="M9" s="224">
        <f>SUMIFS(Scorecard!$AJ$2:$AJ$224,Scorecard!$B$2:$B$224,$B9)</f>
        <v>0.62305295950155759</v>
      </c>
      <c r="N9" s="724"/>
      <c r="O9" s="726"/>
      <c r="P9" s="217" t="str">
        <f>SUMIFS(Scorecard!$AZ$2:$AZ$224,Scorecard!$B$2:$B$224,$B9)&amp;"/"&amp;$G9</f>
        <v>0/3</v>
      </c>
      <c r="Q9" s="224">
        <f>SUMIFS(Scorecard!$BA$2:$BA$224,Scorecard!$B$2:$B$224,$B9)</f>
        <v>0</v>
      </c>
      <c r="R9" s="724"/>
      <c r="S9" s="726"/>
      <c r="T9" s="217" t="str">
        <f>SUMIFS(Scorecard!$BN$2:$BN$224,Scorecard!$B$2:$B$224,$B9)&amp;"/"&amp;$G9</f>
        <v>0/3</v>
      </c>
      <c r="U9" s="224">
        <f>SUMIFS(Scorecard!$BO$2:$BO$224,Scorecard!$B$2:$B$224,$B9)</f>
        <v>0</v>
      </c>
      <c r="V9" s="724"/>
      <c r="W9" s="726"/>
      <c r="X9" s="25"/>
    </row>
    <row r="10" spans="1:24" x14ac:dyDescent="0.25">
      <c r="A10" s="10" t="s">
        <v>420</v>
      </c>
      <c r="B10" s="213" t="s">
        <v>12</v>
      </c>
      <c r="C10" s="10" t="s">
        <v>14</v>
      </c>
      <c r="D10" s="311">
        <f>'Weightings Calcs'!K8</f>
        <v>2</v>
      </c>
      <c r="E10" s="312">
        <f>'Weightings Calcs'!N8</f>
        <v>2.6998961578400831</v>
      </c>
      <c r="F10" s="724"/>
      <c r="G10" s="216">
        <f>'Weightings Calcs'!J8</f>
        <v>3</v>
      </c>
      <c r="H10" s="217" t="str">
        <f>SUMIFS(Scorecard!$W$2:$W$224,Scorecard!$B$2:$B$224,B10)&amp;"/"&amp;$G10</f>
        <v>1/3</v>
      </c>
      <c r="I10" s="224">
        <f>SUMIFS(Scorecard!$X$2:$X$224,Scorecard!$B$2:$B$224,B10)</f>
        <v>0.8999653859466944</v>
      </c>
      <c r="J10" s="724"/>
      <c r="K10" s="726"/>
      <c r="L10" s="217" t="str">
        <f>SUMIFS(Scorecard!$AI$2:$AI$224,Scorecard!$B$2:$B$224,$B10)&amp;"/"&amp;$G10</f>
        <v>1/3</v>
      </c>
      <c r="M10" s="224">
        <f>SUMIFS(Scorecard!$AJ$2:$AJ$224,Scorecard!$B$2:$B$224,$B10)</f>
        <v>0.8999653859466944</v>
      </c>
      <c r="N10" s="724"/>
      <c r="O10" s="726"/>
      <c r="P10" s="217" t="str">
        <f>SUMIFS(Scorecard!$AZ$2:$AZ$224,Scorecard!$B$2:$B$224,$B10)&amp;"/"&amp;$G10</f>
        <v>0/3</v>
      </c>
      <c r="Q10" s="224">
        <f>SUMIFS(Scorecard!$BA$2:$BA$224,Scorecard!$B$2:$B$224,$B10)</f>
        <v>0</v>
      </c>
      <c r="R10" s="724"/>
      <c r="S10" s="726"/>
      <c r="T10" s="217" t="str">
        <f>SUMIFS(Scorecard!$BN$2:$BN$224,Scorecard!$B$2:$B$224,$B10)&amp;"/"&amp;$G10</f>
        <v>0/3</v>
      </c>
      <c r="U10" s="224">
        <f>SUMIFS(Scorecard!$BO$2:$BO$224,Scorecard!$B$2:$B$224,$B10)</f>
        <v>0</v>
      </c>
      <c r="V10" s="724"/>
      <c r="W10" s="726"/>
      <c r="X10" s="25"/>
    </row>
    <row r="11" spans="1:24" x14ac:dyDescent="0.25">
      <c r="A11" s="10" t="s">
        <v>421</v>
      </c>
      <c r="B11" s="213" t="s">
        <v>33</v>
      </c>
      <c r="C11" s="10" t="s">
        <v>34</v>
      </c>
      <c r="D11" s="311">
        <f>'Weightings Calcs'!K9</f>
        <v>2</v>
      </c>
      <c r="E11" s="312">
        <f>'Weightings Calcs'!N9</f>
        <v>1.0384215991692627</v>
      </c>
      <c r="F11" s="724">
        <f>SUM(E11:E14)</f>
        <v>2.0768431983385254</v>
      </c>
      <c r="G11" s="216">
        <f>'Weightings Calcs'!J9</f>
        <v>3</v>
      </c>
      <c r="H11" s="217" t="str">
        <f>SUMIFS(Scorecard!$W$2:$W$224,Scorecard!$B$2:$B$224,B11)&amp;"/"&amp;$G11</f>
        <v>2/3</v>
      </c>
      <c r="I11" s="224">
        <f>SUMIFS(Scorecard!$X$2:$X$224,Scorecard!$B$2:$B$224,B11)</f>
        <v>0.69228106611284179</v>
      </c>
      <c r="J11" s="724">
        <f>SUM(I11:I14)</f>
        <v>1.3845621322256836</v>
      </c>
      <c r="K11" s="726">
        <f>J11/$F11</f>
        <v>0.66666666666666663</v>
      </c>
      <c r="L11" s="217" t="str">
        <f>SUMIFS(Scorecard!$AI$2:$AI$224,Scorecard!$B$2:$B$224,$B11)&amp;"/"&amp;$G11</f>
        <v>1/3</v>
      </c>
      <c r="M11" s="224">
        <f>SUMIFS(Scorecard!$AJ$2:$AJ$224,Scorecard!$B$2:$B$224,$B11)</f>
        <v>0.3461405330564209</v>
      </c>
      <c r="N11" s="724">
        <f>SUM(M11:M14)</f>
        <v>0.3461405330564209</v>
      </c>
      <c r="O11" s="726">
        <f>N11/$F11</f>
        <v>0.16666666666666666</v>
      </c>
      <c r="P11" s="217" t="str">
        <f>SUMIFS(Scorecard!$AZ$2:$AZ$224,Scorecard!$B$2:$B$224,$B11)&amp;"/"&amp;$G11</f>
        <v>0/3</v>
      </c>
      <c r="Q11" s="224">
        <f>SUMIFS(Scorecard!$BA$2:$BA$224,Scorecard!$B$2:$B$224,$B11)</f>
        <v>0</v>
      </c>
      <c r="R11" s="724">
        <f>SUM(Q11:Q14)</f>
        <v>0</v>
      </c>
      <c r="S11" s="726">
        <f>R11/$F11</f>
        <v>0</v>
      </c>
      <c r="T11" s="217" t="str">
        <f>SUMIFS(Scorecard!$BN$2:$BN$224,Scorecard!$B$2:$B$224,$B11)&amp;"/"&amp;$G11</f>
        <v>0/3</v>
      </c>
      <c r="U11" s="224">
        <f>SUMIFS(Scorecard!$BO$2:$BO$224,Scorecard!$B$2:$B$224,$B11)</f>
        <v>0</v>
      </c>
      <c r="V11" s="724">
        <f>SUM(U11:U14)</f>
        <v>0</v>
      </c>
      <c r="W11" s="726">
        <f>V11/$F11</f>
        <v>0</v>
      </c>
      <c r="X11" s="25"/>
    </row>
    <row r="12" spans="1:24" x14ac:dyDescent="0.25">
      <c r="A12" s="10" t="s">
        <v>421</v>
      </c>
      <c r="B12" s="213" t="s">
        <v>35</v>
      </c>
      <c r="C12" s="10" t="s">
        <v>36</v>
      </c>
      <c r="D12" s="311">
        <f>'Weightings Calcs'!K10</f>
        <v>2</v>
      </c>
      <c r="E12" s="312">
        <f>'Weightings Calcs'!N10</f>
        <v>1.0384215991692627</v>
      </c>
      <c r="F12" s="724"/>
      <c r="G12" s="216">
        <f>'Weightings Calcs'!J10</f>
        <v>3</v>
      </c>
      <c r="H12" s="217" t="str">
        <f>SUMIFS(Scorecard!$W$2:$W$224,Scorecard!$B$2:$B$224,B12)&amp;"/"&amp;$G12</f>
        <v>2/3</v>
      </c>
      <c r="I12" s="224">
        <f>SUMIFS(Scorecard!$X$2:$X$224,Scorecard!$B$2:$B$224,B12)</f>
        <v>0.69228106611284179</v>
      </c>
      <c r="J12" s="724"/>
      <c r="K12" s="726"/>
      <c r="L12" s="217" t="str">
        <f>SUMIFS(Scorecard!$AI$2:$AI$224,Scorecard!$B$2:$B$224,$B12)&amp;"/"&amp;$G12</f>
        <v>0/3</v>
      </c>
      <c r="M12" s="224">
        <f>SUMIFS(Scorecard!$AJ$2:$AJ$224,Scorecard!$B$2:$B$224,$B12)</f>
        <v>0</v>
      </c>
      <c r="N12" s="724"/>
      <c r="O12" s="726"/>
      <c r="P12" s="217" t="str">
        <f>SUMIFS(Scorecard!$AZ$2:$AZ$224,Scorecard!$B$2:$B$224,$B12)&amp;"/"&amp;$G12</f>
        <v>0/3</v>
      </c>
      <c r="Q12" s="224">
        <f>SUMIFS(Scorecard!$BA$2:$BA$224,Scorecard!$B$2:$B$224,$B12)</f>
        <v>0</v>
      </c>
      <c r="R12" s="724"/>
      <c r="S12" s="726"/>
      <c r="T12" s="217" t="str">
        <f>SUMIFS(Scorecard!$BN$2:$BN$224,Scorecard!$B$2:$B$224,$B12)&amp;"/"&amp;$G12</f>
        <v>0/3</v>
      </c>
      <c r="U12" s="224">
        <f>SUMIFS(Scorecard!$BO$2:$BO$224,Scorecard!$B$2:$B$224,$B12)</f>
        <v>0</v>
      </c>
      <c r="V12" s="724"/>
      <c r="W12" s="726"/>
      <c r="X12" s="25"/>
    </row>
    <row r="13" spans="1:24" x14ac:dyDescent="0.25">
      <c r="A13" s="10" t="s">
        <v>421</v>
      </c>
      <c r="B13" s="213" t="s">
        <v>37</v>
      </c>
      <c r="C13" s="10" t="s">
        <v>38</v>
      </c>
      <c r="D13" s="311">
        <f>'Weightings Calcs'!K11</f>
        <v>2</v>
      </c>
      <c r="E13" s="312">
        <f>'Weightings Calcs'!N11</f>
        <v>0</v>
      </c>
      <c r="F13" s="724"/>
      <c r="G13" s="216">
        <f>'Weightings Calcs'!J11</f>
        <v>3</v>
      </c>
      <c r="H13" s="217" t="str">
        <f>SUMIFS(Scorecard!$W$2:$W$224,Scorecard!$B$2:$B$224,B13)&amp;"/"&amp;$G13</f>
        <v>3/3</v>
      </c>
      <c r="I13" s="224">
        <f>SUMIFS(Scorecard!$X$2:$X$224,Scorecard!$B$2:$B$224,B13)</f>
        <v>0</v>
      </c>
      <c r="J13" s="724"/>
      <c r="K13" s="726"/>
      <c r="L13" s="217" t="str">
        <f>SUMIFS(Scorecard!$AI$2:$AI$224,Scorecard!$B$2:$B$224,$B13)&amp;"/"&amp;$G13</f>
        <v>0/3</v>
      </c>
      <c r="M13" s="224">
        <f>SUMIFS(Scorecard!$AJ$2:$AJ$224,Scorecard!$B$2:$B$224,$B13)</f>
        <v>0</v>
      </c>
      <c r="N13" s="724"/>
      <c r="O13" s="726"/>
      <c r="P13" s="217" t="str">
        <f>SUMIFS(Scorecard!$AZ$2:$AZ$224,Scorecard!$B$2:$B$224,$B13)&amp;"/"&amp;$G13</f>
        <v>0/3</v>
      </c>
      <c r="Q13" s="224">
        <f>SUMIFS(Scorecard!$BA$2:$BA$224,Scorecard!$B$2:$B$224,$B13)</f>
        <v>0</v>
      </c>
      <c r="R13" s="724"/>
      <c r="S13" s="726"/>
      <c r="T13" s="217" t="str">
        <f>SUMIFS(Scorecard!$BN$2:$BN$224,Scorecard!$B$2:$B$224,$B13)&amp;"/"&amp;$G13</f>
        <v>0/3</v>
      </c>
      <c r="U13" s="224">
        <f>SUMIFS(Scorecard!$BO$2:$BO$224,Scorecard!$B$2:$B$224,$B13)</f>
        <v>0</v>
      </c>
      <c r="V13" s="724"/>
      <c r="W13" s="726"/>
      <c r="X13" s="25"/>
    </row>
    <row r="14" spans="1:24" x14ac:dyDescent="0.25">
      <c r="A14" s="10" t="s">
        <v>421</v>
      </c>
      <c r="B14" s="213" t="s">
        <v>39</v>
      </c>
      <c r="C14" s="10" t="s">
        <v>40</v>
      </c>
      <c r="D14" s="311">
        <f>'Weightings Calcs'!K12</f>
        <v>2</v>
      </c>
      <c r="E14" s="312">
        <f>'Weightings Calcs'!N12</f>
        <v>0</v>
      </c>
      <c r="F14" s="724"/>
      <c r="G14" s="216">
        <f>'Weightings Calcs'!J12</f>
        <v>3</v>
      </c>
      <c r="H14" s="217" t="str">
        <f>SUMIFS(Scorecard!$W$2:$W$224,Scorecard!$B$2:$B$224,B14)&amp;"/"&amp;$G14</f>
        <v>2/3</v>
      </c>
      <c r="I14" s="224">
        <f>SUMIFS(Scorecard!$X$2:$X$224,Scorecard!$B$2:$B$224,B14)</f>
        <v>0</v>
      </c>
      <c r="J14" s="724"/>
      <c r="K14" s="726"/>
      <c r="L14" s="217" t="str">
        <f>SUMIFS(Scorecard!$AI$2:$AI$224,Scorecard!$B$2:$B$224,$B14)&amp;"/"&amp;$G14</f>
        <v>0/3</v>
      </c>
      <c r="M14" s="224">
        <f>SUMIFS(Scorecard!$AJ$2:$AJ$224,Scorecard!$B$2:$B$224,$B14)</f>
        <v>0</v>
      </c>
      <c r="N14" s="724"/>
      <c r="O14" s="726"/>
      <c r="P14" s="217" t="str">
        <f>SUMIFS(Scorecard!$AZ$2:$AZ$224,Scorecard!$B$2:$B$224,$B14)&amp;"/"&amp;$G14</f>
        <v>0/3</v>
      </c>
      <c r="Q14" s="224">
        <f>SUMIFS(Scorecard!$BA$2:$BA$224,Scorecard!$B$2:$B$224,$B14)</f>
        <v>0</v>
      </c>
      <c r="R14" s="724"/>
      <c r="S14" s="726"/>
      <c r="T14" s="217" t="str">
        <f>SUMIFS(Scorecard!$BN$2:$BN$224,Scorecard!$B$2:$B$224,$B14)&amp;"/"&amp;$G14</f>
        <v>0/3</v>
      </c>
      <c r="U14" s="224">
        <f>SUMIFS(Scorecard!$BO$2:$BO$224,Scorecard!$B$2:$B$224,$B14)</f>
        <v>0</v>
      </c>
      <c r="V14" s="724"/>
      <c r="W14" s="726"/>
      <c r="X14" s="25"/>
    </row>
    <row r="15" spans="1:24" x14ac:dyDescent="0.25">
      <c r="A15" s="10" t="s">
        <v>422</v>
      </c>
      <c r="B15" s="213" t="s">
        <v>61</v>
      </c>
      <c r="C15" s="10" t="s">
        <v>62</v>
      </c>
      <c r="D15" s="311">
        <f>'Weightings Calcs'!K13</f>
        <v>2</v>
      </c>
      <c r="E15" s="312">
        <f>'Weightings Calcs'!N13</f>
        <v>2.0768431983385254</v>
      </c>
      <c r="F15" s="724">
        <f>SUM(E15:E16)</f>
        <v>4.1536863966770508</v>
      </c>
      <c r="G15" s="216">
        <f>'Weightings Calcs'!J13</f>
        <v>3</v>
      </c>
      <c r="H15" s="217" t="str">
        <f>SUMIFS(Scorecard!$W$2:$W$224,Scorecard!$B$2:$B$224,B15)&amp;"/"&amp;$G15</f>
        <v>2/3</v>
      </c>
      <c r="I15" s="224">
        <f>SUMIFS(Scorecard!$X$2:$X$224,Scorecard!$B$2:$B$224,B15)</f>
        <v>1.3845621322256836</v>
      </c>
      <c r="J15" s="724">
        <f>SUM(I15:I16)</f>
        <v>2.0768431983385254</v>
      </c>
      <c r="K15" s="726">
        <f>J15/$F15</f>
        <v>0.5</v>
      </c>
      <c r="L15" s="217" t="str">
        <f>SUMIFS(Scorecard!$AI$2:$AI$224,Scorecard!$B$2:$B$224,$B15)&amp;"/"&amp;$G15</f>
        <v>0/3</v>
      </c>
      <c r="M15" s="224">
        <f>SUMIFS(Scorecard!$AJ$2:$AJ$224,Scorecard!$B$2:$B$224,$B15)</f>
        <v>0</v>
      </c>
      <c r="N15" s="724">
        <f>SUM(M15:M16)</f>
        <v>0</v>
      </c>
      <c r="O15" s="726">
        <f>N15/$F15</f>
        <v>0</v>
      </c>
      <c r="P15" s="217" t="str">
        <f>SUMIFS(Scorecard!$AZ$2:$AZ$224,Scorecard!$B$2:$B$224,$B15)&amp;"/"&amp;$G15</f>
        <v>0/3</v>
      </c>
      <c r="Q15" s="224">
        <f>SUMIFS(Scorecard!$BA$2:$BA$224,Scorecard!$B$2:$B$224,$B15)</f>
        <v>0</v>
      </c>
      <c r="R15" s="724">
        <f>SUM(Q15:Q16)</f>
        <v>0</v>
      </c>
      <c r="S15" s="726">
        <f>R15/$F15</f>
        <v>0</v>
      </c>
      <c r="T15" s="217" t="str">
        <f>SUMIFS(Scorecard!$BN$2:$BN$224,Scorecard!$B$2:$B$224,$B15)&amp;"/"&amp;$G15</f>
        <v>0/3</v>
      </c>
      <c r="U15" s="224">
        <f>SUMIFS(Scorecard!$BO$2:$BO$224,Scorecard!$B$2:$B$224,$B15)</f>
        <v>0</v>
      </c>
      <c r="V15" s="724">
        <f>SUM(U15:U16)</f>
        <v>0</v>
      </c>
      <c r="W15" s="726">
        <f>V15/$F15</f>
        <v>0</v>
      </c>
      <c r="X15" s="25"/>
    </row>
    <row r="16" spans="1:24" x14ac:dyDescent="0.25">
      <c r="A16" s="10" t="s">
        <v>422</v>
      </c>
      <c r="B16" s="213" t="s">
        <v>63</v>
      </c>
      <c r="C16" s="10" t="s">
        <v>64</v>
      </c>
      <c r="D16" s="311">
        <f>'Weightings Calcs'!K14</f>
        <v>2</v>
      </c>
      <c r="E16" s="312">
        <f>'Weightings Calcs'!N14</f>
        <v>2.0768431983385254</v>
      </c>
      <c r="F16" s="724"/>
      <c r="G16" s="216">
        <f>'Weightings Calcs'!J14</f>
        <v>3</v>
      </c>
      <c r="H16" s="217" t="str">
        <f>SUMIFS(Scorecard!$W$2:$W$224,Scorecard!$B$2:$B$224,B16)&amp;"/"&amp;$G16</f>
        <v>1/3</v>
      </c>
      <c r="I16" s="224">
        <f>SUMIFS(Scorecard!$X$2:$X$224,Scorecard!$B$2:$B$224,B16)</f>
        <v>0.69228106611284179</v>
      </c>
      <c r="J16" s="724"/>
      <c r="K16" s="726"/>
      <c r="L16" s="217" t="str">
        <f>SUMIFS(Scorecard!$AI$2:$AI$224,Scorecard!$B$2:$B$224,$B16)&amp;"/"&amp;$G16</f>
        <v>0/3</v>
      </c>
      <c r="M16" s="224">
        <f>SUMIFS(Scorecard!$AJ$2:$AJ$224,Scorecard!$B$2:$B$224,$B16)</f>
        <v>0</v>
      </c>
      <c r="N16" s="724"/>
      <c r="O16" s="726"/>
      <c r="P16" s="217" t="str">
        <f>SUMIFS(Scorecard!$AZ$2:$AZ$224,Scorecard!$B$2:$B$224,$B16)&amp;"/"&amp;$G16</f>
        <v>0/3</v>
      </c>
      <c r="Q16" s="224">
        <f>SUMIFS(Scorecard!$BA$2:$BA$224,Scorecard!$B$2:$B$224,$B16)</f>
        <v>0</v>
      </c>
      <c r="R16" s="724"/>
      <c r="S16" s="726"/>
      <c r="T16" s="217" t="str">
        <f>SUMIFS(Scorecard!$BN$2:$BN$224,Scorecard!$B$2:$B$224,$B16)&amp;"/"&amp;$G16</f>
        <v>0/3</v>
      </c>
      <c r="U16" s="224">
        <f>SUMIFS(Scorecard!$BO$2:$BO$224,Scorecard!$B$2:$B$224,$B16)</f>
        <v>0</v>
      </c>
      <c r="V16" s="724"/>
      <c r="W16" s="726"/>
      <c r="X16" s="25"/>
    </row>
    <row r="17" spans="1:24" x14ac:dyDescent="0.25">
      <c r="A17" s="10" t="s">
        <v>433</v>
      </c>
      <c r="B17" s="213" t="s">
        <v>65</v>
      </c>
      <c r="C17" s="10" t="s">
        <v>66</v>
      </c>
      <c r="D17" s="311">
        <f>'Weightings Calcs'!K15</f>
        <v>3</v>
      </c>
      <c r="E17" s="312">
        <f>'Weightings Calcs'!N15</f>
        <v>11.214953271028037</v>
      </c>
      <c r="F17" s="724">
        <f>SUM(E17:E18)</f>
        <v>13.084112149532709</v>
      </c>
      <c r="G17" s="216">
        <f>'Weightings Calcs'!J15</f>
        <v>3</v>
      </c>
      <c r="H17" s="217" t="str">
        <f>SUMIFS(Scorecard!$W$2:$W$224,Scorecard!$B$2:$B$224,B17)&amp;"/"&amp;$G17</f>
        <v>2/3</v>
      </c>
      <c r="I17" s="224">
        <f>SUMIFS(Scorecard!$X$2:$X$224,Scorecard!$B$2:$B$224,B17)</f>
        <v>7.4766355140186915</v>
      </c>
      <c r="J17" s="724">
        <f>SUM(I17:I18)</f>
        <v>8.0996884735202492</v>
      </c>
      <c r="K17" s="726">
        <f>J17/$F17</f>
        <v>0.61904761904761907</v>
      </c>
      <c r="L17" s="217" t="str">
        <f>SUMIFS(Scorecard!$AI$2:$AI$224,Scorecard!$B$2:$B$224,$B17)&amp;"/"&amp;$G17</f>
        <v>0/3</v>
      </c>
      <c r="M17" s="224">
        <f>SUMIFS(Scorecard!$AJ$2:$AJ$224,Scorecard!$B$2:$B$224,$B17)</f>
        <v>0</v>
      </c>
      <c r="N17" s="724">
        <f>SUM(M17:M18)</f>
        <v>0</v>
      </c>
      <c r="O17" s="726">
        <f>N17/$F17</f>
        <v>0</v>
      </c>
      <c r="P17" s="217" t="str">
        <f>SUMIFS(Scorecard!$AZ$2:$AZ$224,Scorecard!$B$2:$B$224,$B17)&amp;"/"&amp;$G17</f>
        <v>0/3</v>
      </c>
      <c r="Q17" s="224">
        <f>SUMIFS(Scorecard!$BA$2:$BA$224,Scorecard!$B$2:$B$224,$B17)</f>
        <v>0</v>
      </c>
      <c r="R17" s="724">
        <f>SUM(Q17:Q18)</f>
        <v>0</v>
      </c>
      <c r="S17" s="726">
        <f>R17/$F17</f>
        <v>0</v>
      </c>
      <c r="T17" s="217" t="str">
        <f>SUMIFS(Scorecard!$BN$2:$BN$224,Scorecard!$B$2:$B$224,$B17)&amp;"/"&amp;$G17</f>
        <v>0/3</v>
      </c>
      <c r="U17" s="224">
        <f>SUMIFS(Scorecard!$BO$2:$BO$224,Scorecard!$B$2:$B$224,$B17)</f>
        <v>0</v>
      </c>
      <c r="V17" s="724">
        <f>SUM(U17:U18)</f>
        <v>0</v>
      </c>
      <c r="W17" s="726">
        <f>V17/$F17</f>
        <v>0</v>
      </c>
      <c r="X17" s="25"/>
    </row>
    <row r="18" spans="1:24" x14ac:dyDescent="0.25">
      <c r="A18" s="10" t="s">
        <v>433</v>
      </c>
      <c r="B18" s="213" t="s">
        <v>67</v>
      </c>
      <c r="C18" s="10" t="s">
        <v>384</v>
      </c>
      <c r="D18" s="311">
        <f>'Weightings Calcs'!K16</f>
        <v>3</v>
      </c>
      <c r="E18" s="312">
        <f>'Weightings Calcs'!N16</f>
        <v>1.8691588785046727</v>
      </c>
      <c r="F18" s="724"/>
      <c r="G18" s="216">
        <f>'Weightings Calcs'!J16</f>
        <v>3</v>
      </c>
      <c r="H18" s="217" t="str">
        <f>SUMIFS(Scorecard!$W$2:$W$224,Scorecard!$B$2:$B$224,B18)&amp;"/"&amp;$G18</f>
        <v>1/3</v>
      </c>
      <c r="I18" s="224">
        <f>SUMIFS(Scorecard!$X$2:$X$224,Scorecard!$B$2:$B$224,B18)</f>
        <v>0.62305295950155759</v>
      </c>
      <c r="J18" s="724"/>
      <c r="K18" s="726"/>
      <c r="L18" s="217" t="str">
        <f>SUMIFS(Scorecard!$AI$2:$AI$224,Scorecard!$B$2:$B$224,$B18)&amp;"/"&amp;$G18</f>
        <v>0/3</v>
      </c>
      <c r="M18" s="224">
        <f>SUMIFS(Scorecard!$AJ$2:$AJ$224,Scorecard!$B$2:$B$224,$B18)</f>
        <v>0</v>
      </c>
      <c r="N18" s="724"/>
      <c r="O18" s="726"/>
      <c r="P18" s="217" t="str">
        <f>SUMIFS(Scorecard!$AZ$2:$AZ$224,Scorecard!$B$2:$B$224,$B18)&amp;"/"&amp;$G18</f>
        <v>0/3</v>
      </c>
      <c r="Q18" s="224">
        <f>SUMIFS(Scorecard!$BA$2:$BA$224,Scorecard!$B$2:$B$224,$B18)</f>
        <v>0</v>
      </c>
      <c r="R18" s="724"/>
      <c r="S18" s="726"/>
      <c r="T18" s="217" t="str">
        <f>SUMIFS(Scorecard!$BN$2:$BN$224,Scorecard!$B$2:$B$224,$B18)&amp;"/"&amp;$G18</f>
        <v>0/3</v>
      </c>
      <c r="U18" s="224">
        <f>SUMIFS(Scorecard!$BO$2:$BO$224,Scorecard!$B$2:$B$224,$B18)</f>
        <v>0</v>
      </c>
      <c r="V18" s="724"/>
      <c r="W18" s="726"/>
      <c r="X18" s="25"/>
    </row>
    <row r="19" spans="1:24" x14ac:dyDescent="0.25">
      <c r="A19" s="10" t="s">
        <v>434</v>
      </c>
      <c r="B19" s="213" t="s">
        <v>68</v>
      </c>
      <c r="C19" s="10" t="s">
        <v>69</v>
      </c>
      <c r="D19" s="311">
        <f>'Weightings Calcs'!K17</f>
        <v>3</v>
      </c>
      <c r="E19" s="312">
        <f>'Weightings Calcs'!N17</f>
        <v>5.6074766355140184</v>
      </c>
      <c r="F19" s="724">
        <f>SUM(E19:E20)</f>
        <v>8.722741433021806</v>
      </c>
      <c r="G19" s="216">
        <f>'Weightings Calcs'!J17</f>
        <v>3</v>
      </c>
      <c r="H19" s="217" t="str">
        <f>SUMIFS(Scorecard!$W$2:$W$224,Scorecard!$B$2:$B$224,B19)&amp;"/"&amp;$G19</f>
        <v>1/3</v>
      </c>
      <c r="I19" s="224">
        <f>SUMIFS(Scorecard!$X$2:$X$224,Scorecard!$B$2:$B$224,B19)</f>
        <v>1.8691588785046729</v>
      </c>
      <c r="J19" s="724">
        <f>SUM(I19:I20)</f>
        <v>3.9460020768431985</v>
      </c>
      <c r="K19" s="726">
        <f>J19/$F19</f>
        <v>0.45238095238095244</v>
      </c>
      <c r="L19" s="217" t="str">
        <f>SUMIFS(Scorecard!$AI$2:$AI$224,Scorecard!$B$2:$B$224,$B19)&amp;"/"&amp;$G19</f>
        <v>0/3</v>
      </c>
      <c r="M19" s="224">
        <f>SUMIFS(Scorecard!$AJ$2:$AJ$224,Scorecard!$B$2:$B$224,$B19)</f>
        <v>0</v>
      </c>
      <c r="N19" s="724">
        <f>SUM(M19:M20)</f>
        <v>2.0768431983385254</v>
      </c>
      <c r="O19" s="726">
        <f>N19/$F19</f>
        <v>0.23809523809523811</v>
      </c>
      <c r="P19" s="217" t="str">
        <f>SUMIFS(Scorecard!$AZ$2:$AZ$224,Scorecard!$B$2:$B$224,$B19)&amp;"/"&amp;$G19</f>
        <v>0/3</v>
      </c>
      <c r="Q19" s="224">
        <f>SUMIFS(Scorecard!$BA$2:$BA$224,Scorecard!$B$2:$B$224,$B19)</f>
        <v>0</v>
      </c>
      <c r="R19" s="724">
        <f>SUM(Q19:Q20)</f>
        <v>0</v>
      </c>
      <c r="S19" s="726">
        <f>R19/$F19</f>
        <v>0</v>
      </c>
      <c r="T19" s="217" t="str">
        <f>SUMIFS(Scorecard!$BN$2:$BN$224,Scorecard!$B$2:$B$224,$B19)&amp;"/"&amp;$G19</f>
        <v>0/3</v>
      </c>
      <c r="U19" s="224">
        <f>SUMIFS(Scorecard!$BO$2:$BO$224,Scorecard!$B$2:$B$224,$B19)</f>
        <v>0</v>
      </c>
      <c r="V19" s="724">
        <f>SUM(U19:U20)</f>
        <v>0</v>
      </c>
      <c r="W19" s="726">
        <f>V19/$F19</f>
        <v>0</v>
      </c>
      <c r="X19" s="25"/>
    </row>
    <row r="20" spans="1:24" x14ac:dyDescent="0.25">
      <c r="A20" s="10" t="s">
        <v>434</v>
      </c>
      <c r="B20" s="213" t="s">
        <v>70</v>
      </c>
      <c r="C20" s="10" t="s">
        <v>71</v>
      </c>
      <c r="D20" s="311">
        <f>'Weightings Calcs'!K18</f>
        <v>3</v>
      </c>
      <c r="E20" s="312">
        <f>'Weightings Calcs'!N18</f>
        <v>3.1152647975077881</v>
      </c>
      <c r="F20" s="724"/>
      <c r="G20" s="216">
        <f>'Weightings Calcs'!J18</f>
        <v>3</v>
      </c>
      <c r="H20" s="217" t="str">
        <f>SUMIFS(Scorecard!$W$2:$W$224,Scorecard!$B$2:$B$224,B20)&amp;"/"&amp;$G20</f>
        <v>2/3</v>
      </c>
      <c r="I20" s="224">
        <f>SUMIFS(Scorecard!$X$2:$X$224,Scorecard!$B$2:$B$224,B20)</f>
        <v>2.0768431983385254</v>
      </c>
      <c r="J20" s="724"/>
      <c r="K20" s="726"/>
      <c r="L20" s="217" t="str">
        <f>SUMIFS(Scorecard!$AI$2:$AI$224,Scorecard!$B$2:$B$224,$B20)&amp;"/"&amp;$G20</f>
        <v>2/3</v>
      </c>
      <c r="M20" s="224">
        <f>SUMIFS(Scorecard!$AJ$2:$AJ$224,Scorecard!$B$2:$B$224,$B20)</f>
        <v>2.0768431983385254</v>
      </c>
      <c r="N20" s="724"/>
      <c r="O20" s="726"/>
      <c r="P20" s="217" t="str">
        <f>SUMIFS(Scorecard!$AZ$2:$AZ$224,Scorecard!$B$2:$B$224,$B20)&amp;"/"&amp;$G20</f>
        <v>0/3</v>
      </c>
      <c r="Q20" s="224">
        <f>SUMIFS(Scorecard!$BA$2:$BA$224,Scorecard!$B$2:$B$224,$B20)</f>
        <v>0</v>
      </c>
      <c r="R20" s="724"/>
      <c r="S20" s="726"/>
      <c r="T20" s="217" t="str">
        <f>SUMIFS(Scorecard!$BN$2:$BN$224,Scorecard!$B$2:$B$224,$B20)&amp;"/"&amp;$G20</f>
        <v>0/3</v>
      </c>
      <c r="U20" s="224">
        <f>SUMIFS(Scorecard!$BO$2:$BO$224,Scorecard!$B$2:$B$224,$B20)</f>
        <v>0</v>
      </c>
      <c r="V20" s="724"/>
      <c r="W20" s="726"/>
      <c r="X20" s="25"/>
    </row>
    <row r="21" spans="1:24" x14ac:dyDescent="0.25">
      <c r="A21" s="10" t="s">
        <v>423</v>
      </c>
      <c r="B21" s="213" t="s">
        <v>72</v>
      </c>
      <c r="C21" s="10" t="s">
        <v>73</v>
      </c>
      <c r="D21" s="311">
        <f>'Weightings Calcs'!K19</f>
        <v>3</v>
      </c>
      <c r="E21" s="312">
        <f>'Weightings Calcs'!N19</f>
        <v>7.4766355140186906</v>
      </c>
      <c r="F21" s="724">
        <f>SUM(E21:E22)</f>
        <v>7.4766355140186906</v>
      </c>
      <c r="G21" s="216">
        <f>'Weightings Calcs'!J19</f>
        <v>3</v>
      </c>
      <c r="H21" s="217" t="str">
        <f>SUMIFS(Scorecard!$W$2:$W$224,Scorecard!$B$2:$B$224,B21)&amp;"/"&amp;$G21</f>
        <v>1/3</v>
      </c>
      <c r="I21" s="224">
        <f>SUMIFS(Scorecard!$X$2:$X$224,Scorecard!$B$2:$B$224,B21)</f>
        <v>2.4922118380062304</v>
      </c>
      <c r="J21" s="724">
        <f>SUM(I21:I22)</f>
        <v>2.4922118380062304</v>
      </c>
      <c r="K21" s="726">
        <f>J21/$F21</f>
        <v>0.33333333333333337</v>
      </c>
      <c r="L21" s="217" t="str">
        <f>SUMIFS(Scorecard!$AI$2:$AI$224,Scorecard!$B$2:$B$224,$B21)&amp;"/"&amp;$G21</f>
        <v>0/3</v>
      </c>
      <c r="M21" s="224">
        <f>SUMIFS(Scorecard!$AJ$2:$AJ$224,Scorecard!$B$2:$B$224,$B21)</f>
        <v>0</v>
      </c>
      <c r="N21" s="724">
        <f>SUM(M21:M22)</f>
        <v>0</v>
      </c>
      <c r="O21" s="726">
        <f>N21/$F21</f>
        <v>0</v>
      </c>
      <c r="P21" s="217" t="str">
        <f>SUMIFS(Scorecard!$AZ$2:$AZ$224,Scorecard!$B$2:$B$224,$B21)&amp;"/"&amp;$G21</f>
        <v>0/3</v>
      </c>
      <c r="Q21" s="224">
        <f>SUMIFS(Scorecard!$BA$2:$BA$224,Scorecard!$B$2:$B$224,$B21)</f>
        <v>0</v>
      </c>
      <c r="R21" s="724">
        <f>SUM(Q21:Q22)</f>
        <v>0</v>
      </c>
      <c r="S21" s="726">
        <f>R21/$F21</f>
        <v>0</v>
      </c>
      <c r="T21" s="217" t="str">
        <f>SUMIFS(Scorecard!$BN$2:$BN$224,Scorecard!$B$2:$B$224,$B21)&amp;"/"&amp;$G21</f>
        <v>0/3</v>
      </c>
      <c r="U21" s="224">
        <f>SUMIFS(Scorecard!$BO$2:$BO$224,Scorecard!$B$2:$B$224,$B21)</f>
        <v>0</v>
      </c>
      <c r="V21" s="724">
        <f>SUM(U21:U22)</f>
        <v>0</v>
      </c>
      <c r="W21" s="726">
        <f>V21/$F21</f>
        <v>0</v>
      </c>
      <c r="X21" s="25"/>
    </row>
    <row r="22" spans="1:24" x14ac:dyDescent="0.25">
      <c r="A22" s="10" t="s">
        <v>423</v>
      </c>
      <c r="B22" s="213" t="s">
        <v>74</v>
      </c>
      <c r="C22" s="10" t="s">
        <v>75</v>
      </c>
      <c r="D22" s="311">
        <f>'Weightings Calcs'!K20</f>
        <v>3</v>
      </c>
      <c r="E22" s="312">
        <f>'Weightings Calcs'!N20</f>
        <v>0</v>
      </c>
      <c r="F22" s="724"/>
      <c r="G22" s="216">
        <f>'Weightings Calcs'!J20</f>
        <v>3</v>
      </c>
      <c r="H22" s="217" t="str">
        <f>SUMIFS(Scorecard!$W$2:$W$224,Scorecard!$B$2:$B$224,B22)&amp;"/"&amp;$G22</f>
        <v>1/3</v>
      </c>
      <c r="I22" s="224">
        <f>SUMIFS(Scorecard!$X$2:$X$224,Scorecard!$B$2:$B$224,B22)</f>
        <v>0</v>
      </c>
      <c r="J22" s="724"/>
      <c r="K22" s="726"/>
      <c r="L22" s="217" t="str">
        <f>SUMIFS(Scorecard!$AI$2:$AI$224,Scorecard!$B$2:$B$224,$B22)&amp;"/"&amp;$G22</f>
        <v>0/3</v>
      </c>
      <c r="M22" s="224">
        <f>SUMIFS(Scorecard!$AJ$2:$AJ$224,Scorecard!$B$2:$B$224,$B22)</f>
        <v>0</v>
      </c>
      <c r="N22" s="724"/>
      <c r="O22" s="726"/>
      <c r="P22" s="217" t="str">
        <f>SUMIFS(Scorecard!$AZ$2:$AZ$224,Scorecard!$B$2:$B$224,$B22)&amp;"/"&amp;$G22</f>
        <v>0/3</v>
      </c>
      <c r="Q22" s="224">
        <f>SUMIFS(Scorecard!$BA$2:$BA$224,Scorecard!$B$2:$B$224,$B22)</f>
        <v>0</v>
      </c>
      <c r="R22" s="724"/>
      <c r="S22" s="726"/>
      <c r="T22" s="217" t="str">
        <f>SUMIFS(Scorecard!$BN$2:$BN$224,Scorecard!$B$2:$B$224,$B22)&amp;"/"&amp;$G22</f>
        <v>0/3</v>
      </c>
      <c r="U22" s="224">
        <f>SUMIFS(Scorecard!$BO$2:$BO$224,Scorecard!$B$2:$B$224,$B22)</f>
        <v>0</v>
      </c>
      <c r="V22" s="724"/>
      <c r="W22" s="726"/>
      <c r="X22" s="25"/>
    </row>
    <row r="23" spans="1:24" x14ac:dyDescent="0.25">
      <c r="A23" s="10" t="s">
        <v>424</v>
      </c>
      <c r="B23" s="213" t="s">
        <v>76</v>
      </c>
      <c r="C23" s="10" t="s">
        <v>77</v>
      </c>
      <c r="D23" s="311">
        <f>'Weightings Calcs'!K21</f>
        <v>3</v>
      </c>
      <c r="E23" s="312">
        <f>'Weightings Calcs'!N21</f>
        <v>2.9595015576323989</v>
      </c>
      <c r="F23" s="724">
        <f>SUM(E23:E27)</f>
        <v>14.641744548286605</v>
      </c>
      <c r="G23" s="216">
        <f>'Weightings Calcs'!J21</f>
        <v>3</v>
      </c>
      <c r="H23" s="217" t="str">
        <f>SUMIFS(Scorecard!$W$2:$W$224,Scorecard!$B$2:$B$224,B23)&amp;"/"&amp;$G23</f>
        <v>2/3</v>
      </c>
      <c r="I23" s="224">
        <f>SUMIFS(Scorecard!$X$2:$X$224,Scorecard!$B$2:$B$224,B23)</f>
        <v>1.9730010384215992</v>
      </c>
      <c r="J23" s="724">
        <f>SUM(I23:I27)</f>
        <v>10.038075458636207</v>
      </c>
      <c r="K23" s="726">
        <f>J23/$F23</f>
        <v>0.68557919621749419</v>
      </c>
      <c r="L23" s="217" t="str">
        <f>SUMIFS(Scorecard!$AI$2:$AI$224,Scorecard!$B$2:$B$224,$B23)&amp;"/"&amp;$G23</f>
        <v>1/3</v>
      </c>
      <c r="M23" s="224">
        <f>SUMIFS(Scorecard!$AJ$2:$AJ$224,Scorecard!$B$2:$B$224,$B23)</f>
        <v>0.98650051921079962</v>
      </c>
      <c r="N23" s="724">
        <f>SUM(M23:M27)</f>
        <v>4.9325025960539985</v>
      </c>
      <c r="O23" s="726">
        <f>N23/$F23</f>
        <v>0.33687943262411352</v>
      </c>
      <c r="P23" s="217" t="str">
        <f>SUMIFS(Scorecard!$AZ$2:$AZ$224,Scorecard!$B$2:$B$224,$B23)&amp;"/"&amp;$G23</f>
        <v>0/3</v>
      </c>
      <c r="Q23" s="224">
        <f>SUMIFS(Scorecard!$BA$2:$BA$224,Scorecard!$B$2:$B$224,$B23)</f>
        <v>0</v>
      </c>
      <c r="R23" s="724">
        <f>SUM(Q23:Q27)</f>
        <v>0</v>
      </c>
      <c r="S23" s="726">
        <f>R23/$F23</f>
        <v>0</v>
      </c>
      <c r="T23" s="217" t="str">
        <f>SUMIFS(Scorecard!$BN$2:$BN$224,Scorecard!$B$2:$B$224,$B23)&amp;"/"&amp;$G23</f>
        <v>0/3</v>
      </c>
      <c r="U23" s="224">
        <f>SUMIFS(Scorecard!$BO$2:$BO$224,Scorecard!$B$2:$B$224,$B23)</f>
        <v>0</v>
      </c>
      <c r="V23" s="724">
        <f>SUM(U23:U27)</f>
        <v>0</v>
      </c>
      <c r="W23" s="726">
        <f>V23/$F23</f>
        <v>0</v>
      </c>
      <c r="X23" s="25"/>
    </row>
    <row r="24" spans="1:24" x14ac:dyDescent="0.25">
      <c r="A24" s="10" t="s">
        <v>424</v>
      </c>
      <c r="B24" s="213" t="s">
        <v>78</v>
      </c>
      <c r="C24" s="10" t="s">
        <v>79</v>
      </c>
      <c r="D24" s="311">
        <f>'Weightings Calcs'!K22</f>
        <v>4</v>
      </c>
      <c r="E24" s="312">
        <f>'Weightings Calcs'!N22</f>
        <v>3.9460020768431985</v>
      </c>
      <c r="F24" s="724"/>
      <c r="G24" s="216">
        <f>'Weightings Calcs'!J22</f>
        <v>3</v>
      </c>
      <c r="H24" s="217" t="str">
        <f>SUMIFS(Scorecard!$W$2:$W$224,Scorecard!$B$2:$B$224,B24)&amp;"/"&amp;$G24</f>
        <v>2/3</v>
      </c>
      <c r="I24" s="224">
        <f>SUMIFS(Scorecard!$X$2:$X$224,Scorecard!$B$2:$B$224,B24)</f>
        <v>2.630668051228799</v>
      </c>
      <c r="J24" s="724"/>
      <c r="K24" s="726"/>
      <c r="L24" s="217" t="str">
        <f>SUMIFS(Scorecard!$AI$2:$AI$224,Scorecard!$B$2:$B$224,$B24)&amp;"/"&amp;$G24</f>
        <v>3/3</v>
      </c>
      <c r="M24" s="224">
        <f>SUMIFS(Scorecard!$AJ$2:$AJ$224,Scorecard!$B$2:$B$224,$B24)</f>
        <v>3.9460020768431985</v>
      </c>
      <c r="N24" s="724"/>
      <c r="O24" s="726"/>
      <c r="P24" s="217" t="str">
        <f>SUMIFS(Scorecard!$AZ$2:$AZ$224,Scorecard!$B$2:$B$224,$B24)&amp;"/"&amp;$G24</f>
        <v>0/3</v>
      </c>
      <c r="Q24" s="224">
        <f>SUMIFS(Scorecard!$BA$2:$BA$224,Scorecard!$B$2:$B$224,$B24)</f>
        <v>0</v>
      </c>
      <c r="R24" s="724"/>
      <c r="S24" s="726"/>
      <c r="T24" s="217" t="str">
        <f>SUMIFS(Scorecard!$BN$2:$BN$224,Scorecard!$B$2:$B$224,$B24)&amp;"/"&amp;$G24</f>
        <v>0/3</v>
      </c>
      <c r="U24" s="224">
        <f>SUMIFS(Scorecard!$BO$2:$BO$224,Scorecard!$B$2:$B$224,$B24)</f>
        <v>0</v>
      </c>
      <c r="V24" s="724"/>
      <c r="W24" s="726"/>
      <c r="X24" s="25"/>
    </row>
    <row r="25" spans="1:24" x14ac:dyDescent="0.25">
      <c r="A25" s="10" t="s">
        <v>424</v>
      </c>
      <c r="B25" s="213" t="s">
        <v>80</v>
      </c>
      <c r="C25" s="10" t="s">
        <v>81</v>
      </c>
      <c r="D25" s="311">
        <f>'Weightings Calcs'!K23</f>
        <v>3</v>
      </c>
      <c r="E25" s="312">
        <f>'Weightings Calcs'!N23</f>
        <v>2.9595015576323989</v>
      </c>
      <c r="F25" s="724"/>
      <c r="G25" s="216">
        <f>'Weightings Calcs'!J23</f>
        <v>3</v>
      </c>
      <c r="H25" s="217" t="str">
        <f>SUMIFS(Scorecard!$W$2:$W$224,Scorecard!$B$2:$B$224,B25)&amp;"/"&amp;$G25</f>
        <v>2/3</v>
      </c>
      <c r="I25" s="224">
        <f>SUMIFS(Scorecard!$X$2:$X$224,Scorecard!$B$2:$B$224,B25)</f>
        <v>1.9730010384215992</v>
      </c>
      <c r="J25" s="724"/>
      <c r="K25" s="726"/>
      <c r="L25" s="217" t="str">
        <f>SUMIFS(Scorecard!$AI$2:$AI$224,Scorecard!$B$2:$B$224,$B25)&amp;"/"&amp;$G25</f>
        <v>0/3</v>
      </c>
      <c r="M25" s="224">
        <f>SUMIFS(Scorecard!$AJ$2:$AJ$224,Scorecard!$B$2:$B$224,$B25)</f>
        <v>0</v>
      </c>
      <c r="N25" s="724"/>
      <c r="O25" s="726"/>
      <c r="P25" s="217" t="str">
        <f>SUMIFS(Scorecard!$AZ$2:$AZ$224,Scorecard!$B$2:$B$224,$B25)&amp;"/"&amp;$G25</f>
        <v>0/3</v>
      </c>
      <c r="Q25" s="224">
        <f>SUMIFS(Scorecard!$BA$2:$BA$224,Scorecard!$B$2:$B$224,$B25)</f>
        <v>0</v>
      </c>
      <c r="R25" s="724"/>
      <c r="S25" s="726"/>
      <c r="T25" s="217" t="str">
        <f>SUMIFS(Scorecard!$BN$2:$BN$224,Scorecard!$B$2:$B$224,$B25)&amp;"/"&amp;$G25</f>
        <v>0/3</v>
      </c>
      <c r="U25" s="224">
        <f>SUMIFS(Scorecard!$BO$2:$BO$224,Scorecard!$B$2:$B$224,$B25)</f>
        <v>0</v>
      </c>
      <c r="V25" s="724"/>
      <c r="W25" s="726"/>
      <c r="X25" s="25"/>
    </row>
    <row r="26" spans="1:24" x14ac:dyDescent="0.25">
      <c r="A26" s="10" t="s">
        <v>424</v>
      </c>
      <c r="B26" s="213" t="s">
        <v>82</v>
      </c>
      <c r="C26" s="10" t="s">
        <v>83</v>
      </c>
      <c r="D26" s="311">
        <f>'Weightings Calcs'!K24</f>
        <v>4</v>
      </c>
      <c r="E26" s="312">
        <f>'Weightings Calcs'!N24</f>
        <v>3.9460020768431985</v>
      </c>
      <c r="F26" s="724"/>
      <c r="G26" s="216">
        <f>'Weightings Calcs'!J24</f>
        <v>3</v>
      </c>
      <c r="H26" s="217" t="str">
        <f>SUMIFS(Scorecard!$W$2:$W$224,Scorecard!$B$2:$B$224,B26)&amp;"/"&amp;$G26</f>
        <v>2/3</v>
      </c>
      <c r="I26" s="224">
        <f>SUMIFS(Scorecard!$X$2:$X$224,Scorecard!$B$2:$B$224,B26)</f>
        <v>2.630668051228799</v>
      </c>
      <c r="J26" s="724"/>
      <c r="K26" s="726"/>
      <c r="L26" s="217" t="str">
        <f>SUMIFS(Scorecard!$AI$2:$AI$224,Scorecard!$B$2:$B$224,$B26)&amp;"/"&amp;$G26</f>
        <v>0/3</v>
      </c>
      <c r="M26" s="224">
        <f>SUMIFS(Scorecard!$AJ$2:$AJ$224,Scorecard!$B$2:$B$224,$B26)</f>
        <v>0</v>
      </c>
      <c r="N26" s="724"/>
      <c r="O26" s="726"/>
      <c r="P26" s="217" t="str">
        <f>SUMIFS(Scorecard!$AZ$2:$AZ$224,Scorecard!$B$2:$B$224,$B26)&amp;"/"&amp;$G26</f>
        <v>0/3</v>
      </c>
      <c r="Q26" s="224">
        <f>SUMIFS(Scorecard!$BA$2:$BA$224,Scorecard!$B$2:$B$224,$B26)</f>
        <v>0</v>
      </c>
      <c r="R26" s="724"/>
      <c r="S26" s="726"/>
      <c r="T26" s="217" t="str">
        <f>SUMIFS(Scorecard!$BN$2:$BN$224,Scorecard!$B$2:$B$224,$B26)&amp;"/"&amp;$G26</f>
        <v>0/3</v>
      </c>
      <c r="U26" s="224">
        <f>SUMIFS(Scorecard!$BO$2:$BO$224,Scorecard!$B$2:$B$224,$B26)</f>
        <v>0</v>
      </c>
      <c r="V26" s="724"/>
      <c r="W26" s="726"/>
      <c r="X26" s="25"/>
    </row>
    <row r="27" spans="1:24" x14ac:dyDescent="0.25">
      <c r="A27" s="10" t="s">
        <v>424</v>
      </c>
      <c r="B27" s="213" t="s">
        <v>84</v>
      </c>
      <c r="C27" s="10" t="s">
        <v>85</v>
      </c>
      <c r="D27" s="311">
        <f>'Weightings Calcs'!K25</f>
        <v>2</v>
      </c>
      <c r="E27" s="312">
        <f>'Weightings Calcs'!N25</f>
        <v>0.83073727933541019</v>
      </c>
      <c r="F27" s="724"/>
      <c r="G27" s="216">
        <f>'Weightings Calcs'!J25</f>
        <v>1</v>
      </c>
      <c r="H27" s="217" t="str">
        <f>SUMIFS(Scorecard!$W$2:$W$224,Scorecard!$B$2:$B$224,B27)&amp;"/"&amp;$G27</f>
        <v>1/1</v>
      </c>
      <c r="I27" s="224">
        <f>SUMIFS(Scorecard!$X$2:$X$224,Scorecard!$B$2:$B$224,B27)</f>
        <v>0.83073727933541019</v>
      </c>
      <c r="J27" s="724"/>
      <c r="K27" s="726"/>
      <c r="L27" s="217" t="str">
        <f>SUMIFS(Scorecard!$AI$2:$AI$224,Scorecard!$B$2:$B$224,$B27)&amp;"/"&amp;$G27</f>
        <v>0/1</v>
      </c>
      <c r="M27" s="224">
        <f>SUMIFS(Scorecard!$AJ$2:$AJ$224,Scorecard!$B$2:$B$224,$B27)</f>
        <v>0</v>
      </c>
      <c r="N27" s="724"/>
      <c r="O27" s="726"/>
      <c r="P27" s="217" t="str">
        <f>SUMIFS(Scorecard!$AZ$2:$AZ$224,Scorecard!$B$2:$B$224,$B27)&amp;"/"&amp;$G27</f>
        <v>0/1</v>
      </c>
      <c r="Q27" s="224">
        <f>SUMIFS(Scorecard!$BA$2:$BA$224,Scorecard!$B$2:$B$224,$B27)</f>
        <v>0</v>
      </c>
      <c r="R27" s="724"/>
      <c r="S27" s="726"/>
      <c r="T27" s="217" t="str">
        <f>SUMIFS(Scorecard!$BN$2:$BN$224,Scorecard!$B$2:$B$224,$B27)&amp;"/"&amp;$G27</f>
        <v>0/1</v>
      </c>
      <c r="U27" s="224">
        <f>SUMIFS(Scorecard!$BO$2:$BO$224,Scorecard!$B$2:$B$224,$B27)</f>
        <v>0</v>
      </c>
      <c r="V27" s="724"/>
      <c r="W27" s="726"/>
      <c r="X27" s="25"/>
    </row>
    <row r="28" spans="1:24" x14ac:dyDescent="0.25">
      <c r="A28" s="10" t="s">
        <v>425</v>
      </c>
      <c r="B28" s="213" t="s">
        <v>86</v>
      </c>
      <c r="C28" s="10" t="s">
        <v>87</v>
      </c>
      <c r="D28" s="311">
        <f>'Weightings Calcs'!K26</f>
        <v>2</v>
      </c>
      <c r="E28" s="312">
        <f>'Weightings Calcs'!N26</f>
        <v>2.0768431983385258</v>
      </c>
      <c r="F28" s="724">
        <f>SUM(E28:E31)</f>
        <v>4.7767393561786093</v>
      </c>
      <c r="G28" s="216">
        <f>'Weightings Calcs'!J26</f>
        <v>3</v>
      </c>
      <c r="H28" s="217" t="str">
        <f>SUMIFS(Scorecard!$W$2:$W$224,Scorecard!$B$2:$B$224,B28)&amp;"/"&amp;$G28</f>
        <v>2/3</v>
      </c>
      <c r="I28" s="224">
        <f>SUMIFS(Scorecard!$X$2:$X$224,Scorecard!$B$2:$B$224,B28)</f>
        <v>1.3845621322256838</v>
      </c>
      <c r="J28" s="724">
        <f>SUM(I28:I31)</f>
        <v>1.9383869851159572</v>
      </c>
      <c r="K28" s="726">
        <f>J28/$F28</f>
        <v>0.40579710144927533</v>
      </c>
      <c r="L28" s="217" t="str">
        <f>SUMIFS(Scorecard!$AI$2:$AI$224,Scorecard!$B$2:$B$224,$B28)&amp;"/"&amp;$G28</f>
        <v>1/3</v>
      </c>
      <c r="M28" s="224">
        <f>SUMIFS(Scorecard!$AJ$2:$AJ$224,Scorecard!$B$2:$B$224,$B28)</f>
        <v>0.6922810661128419</v>
      </c>
      <c r="N28" s="724">
        <f>SUM(M28:M31)</f>
        <v>0.9691934925579786</v>
      </c>
      <c r="O28" s="726">
        <f>N28/$F28</f>
        <v>0.20289855072463767</v>
      </c>
      <c r="P28" s="217" t="str">
        <f>SUMIFS(Scorecard!$AZ$2:$AZ$224,Scorecard!$B$2:$B$224,$B28)&amp;"/"&amp;$G28</f>
        <v>0/3</v>
      </c>
      <c r="Q28" s="224">
        <f>SUMIFS(Scorecard!$BA$2:$BA$224,Scorecard!$B$2:$B$224,$B28)</f>
        <v>0</v>
      </c>
      <c r="R28" s="724">
        <f>SUM(Q28:Q31)</f>
        <v>0</v>
      </c>
      <c r="S28" s="726">
        <f>R28/$F28</f>
        <v>0</v>
      </c>
      <c r="T28" s="217" t="str">
        <f>SUMIFS(Scorecard!$BN$2:$BN$224,Scorecard!$B$2:$B$224,$B28)&amp;"/"&amp;$G28</f>
        <v>0/3</v>
      </c>
      <c r="U28" s="224">
        <f>SUMIFS(Scorecard!$BO$2:$BO$224,Scorecard!$B$2:$B$224,$B28)</f>
        <v>0</v>
      </c>
      <c r="V28" s="724">
        <f>SUM(U28:U31)</f>
        <v>0</v>
      </c>
      <c r="W28" s="726">
        <f>V28/$F28</f>
        <v>0</v>
      </c>
      <c r="X28" s="25"/>
    </row>
    <row r="29" spans="1:24" x14ac:dyDescent="0.25">
      <c r="A29" s="10" t="s">
        <v>425</v>
      </c>
      <c r="B29" s="213" t="s">
        <v>88</v>
      </c>
      <c r="C29" s="10" t="s">
        <v>89</v>
      </c>
      <c r="D29" s="311">
        <f>'Weightings Calcs'!K27</f>
        <v>2</v>
      </c>
      <c r="E29" s="312">
        <f>'Weightings Calcs'!N27</f>
        <v>0.83073727933541019</v>
      </c>
      <c r="F29" s="724"/>
      <c r="G29" s="216">
        <f>'Weightings Calcs'!J27</f>
        <v>3</v>
      </c>
      <c r="H29" s="217" t="str">
        <f>SUMIFS(Scorecard!$W$2:$W$224,Scorecard!$B$2:$B$224,B29)&amp;"/"&amp;$G29</f>
        <v>2/3</v>
      </c>
      <c r="I29" s="224">
        <f>SUMIFS(Scorecard!$X$2:$X$224,Scorecard!$B$2:$B$224,B29)</f>
        <v>0.5538248528902735</v>
      </c>
      <c r="J29" s="724"/>
      <c r="K29" s="726"/>
      <c r="L29" s="217" t="str">
        <f>SUMIFS(Scorecard!$AI$2:$AI$224,Scorecard!$B$2:$B$224,$B29)&amp;"/"&amp;$G29</f>
        <v>1/3</v>
      </c>
      <c r="M29" s="224">
        <f>SUMIFS(Scorecard!$AJ$2:$AJ$224,Scorecard!$B$2:$B$224,$B29)</f>
        <v>0.27691242644513675</v>
      </c>
      <c r="N29" s="724"/>
      <c r="O29" s="726"/>
      <c r="P29" s="217" t="str">
        <f>SUMIFS(Scorecard!$AZ$2:$AZ$224,Scorecard!$B$2:$B$224,$B29)&amp;"/"&amp;$G29</f>
        <v>0/3</v>
      </c>
      <c r="Q29" s="224">
        <f>SUMIFS(Scorecard!$BA$2:$BA$224,Scorecard!$B$2:$B$224,$B29)</f>
        <v>0</v>
      </c>
      <c r="R29" s="724"/>
      <c r="S29" s="726"/>
      <c r="T29" s="217" t="str">
        <f>SUMIFS(Scorecard!$BN$2:$BN$224,Scorecard!$B$2:$B$224,$B29)&amp;"/"&amp;$G29</f>
        <v>0/3</v>
      </c>
      <c r="U29" s="224">
        <f>SUMIFS(Scorecard!$BO$2:$BO$224,Scorecard!$B$2:$B$224,$B29)</f>
        <v>0</v>
      </c>
      <c r="V29" s="724"/>
      <c r="W29" s="726"/>
      <c r="X29" s="25"/>
    </row>
    <row r="30" spans="1:24" x14ac:dyDescent="0.25">
      <c r="A30" s="10" t="s">
        <v>425</v>
      </c>
      <c r="B30" s="213" t="s">
        <v>90</v>
      </c>
      <c r="C30" s="10" t="s">
        <v>91</v>
      </c>
      <c r="D30" s="311">
        <f>'Weightings Calcs'!K28</f>
        <v>0</v>
      </c>
      <c r="E30" s="312">
        <f>'Weightings Calcs'!N28</f>
        <v>0</v>
      </c>
      <c r="F30" s="724"/>
      <c r="G30" s="216">
        <f>'Weightings Calcs'!J28</f>
        <v>3</v>
      </c>
      <c r="H30" s="217" t="str">
        <f>SUMIFS(Scorecard!$W$2:$W$224,Scorecard!$B$2:$B$224,B30)&amp;"/"&amp;$G30</f>
        <v>0/3</v>
      </c>
      <c r="I30" s="224">
        <f>SUMIFS(Scorecard!$X$2:$X$224,Scorecard!$B$2:$B$224,B30)</f>
        <v>0</v>
      </c>
      <c r="J30" s="724"/>
      <c r="K30" s="726"/>
      <c r="L30" s="217" t="str">
        <f>SUMIFS(Scorecard!$AI$2:$AI$224,Scorecard!$B$2:$B$224,$B30)&amp;"/"&amp;$G30</f>
        <v>1/3</v>
      </c>
      <c r="M30" s="224">
        <f>SUMIFS(Scorecard!$AJ$2:$AJ$224,Scorecard!$B$2:$B$224,$B30)</f>
        <v>0</v>
      </c>
      <c r="N30" s="724"/>
      <c r="O30" s="726"/>
      <c r="P30" s="217" t="str">
        <f>SUMIFS(Scorecard!$AZ$2:$AZ$224,Scorecard!$B$2:$B$224,$B30)&amp;"/"&amp;$G30</f>
        <v>0/3</v>
      </c>
      <c r="Q30" s="224">
        <f>SUMIFS(Scorecard!$BA$2:$BA$224,Scorecard!$B$2:$B$224,$B30)</f>
        <v>0</v>
      </c>
      <c r="R30" s="724"/>
      <c r="S30" s="726"/>
      <c r="T30" s="217" t="str">
        <f>SUMIFS(Scorecard!$BN$2:$BN$224,Scorecard!$B$2:$B$224,$B30)&amp;"/"&amp;$G30</f>
        <v>0/3</v>
      </c>
      <c r="U30" s="224">
        <f>SUMIFS(Scorecard!$BO$2:$BO$224,Scorecard!$B$2:$B$224,$B30)</f>
        <v>0</v>
      </c>
      <c r="V30" s="724"/>
      <c r="W30" s="726"/>
      <c r="X30" s="25"/>
    </row>
    <row r="31" spans="1:24" x14ac:dyDescent="0.25">
      <c r="A31" s="10" t="s">
        <v>425</v>
      </c>
      <c r="B31" s="213" t="s">
        <v>92</v>
      </c>
      <c r="C31" s="10" t="s">
        <v>93</v>
      </c>
      <c r="D31" s="311">
        <f>'Weightings Calcs'!K29</f>
        <v>3</v>
      </c>
      <c r="E31" s="312">
        <f>'Weightings Calcs'!N29</f>
        <v>1.8691588785046731</v>
      </c>
      <c r="F31" s="724"/>
      <c r="G31" s="216">
        <f>'Weightings Calcs'!J29</f>
        <v>2</v>
      </c>
      <c r="H31" s="217" t="str">
        <f>SUMIFS(Scorecard!$W$2:$W$224,Scorecard!$B$2:$B$224,B31)&amp;"/"&amp;$G31</f>
        <v>0/2</v>
      </c>
      <c r="I31" s="224">
        <f>SUMIFS(Scorecard!$X$2:$X$224,Scorecard!$B$2:$B$224,B31)</f>
        <v>0</v>
      </c>
      <c r="J31" s="724"/>
      <c r="K31" s="726"/>
      <c r="L31" s="217" t="str">
        <f>SUMIFS(Scorecard!$AI$2:$AI$224,Scorecard!$B$2:$B$224,$B31)&amp;"/"&amp;$G31</f>
        <v>0/2</v>
      </c>
      <c r="M31" s="224">
        <f>SUMIFS(Scorecard!$AJ$2:$AJ$224,Scorecard!$B$2:$B$224,$B31)</f>
        <v>0</v>
      </c>
      <c r="N31" s="724"/>
      <c r="O31" s="726"/>
      <c r="P31" s="217" t="str">
        <f>SUMIFS(Scorecard!$AZ$2:$AZ$224,Scorecard!$B$2:$B$224,$B31)&amp;"/"&amp;$G31</f>
        <v>0/2</v>
      </c>
      <c r="Q31" s="224">
        <f>SUMIFS(Scorecard!$BA$2:$BA$224,Scorecard!$B$2:$B$224,$B31)</f>
        <v>0</v>
      </c>
      <c r="R31" s="724"/>
      <c r="S31" s="726"/>
      <c r="T31" s="217" t="str">
        <f>SUMIFS(Scorecard!$BN$2:$BN$224,Scorecard!$B$2:$B$224,$B31)&amp;"/"&amp;$G31</f>
        <v>0/2</v>
      </c>
      <c r="U31" s="224">
        <f>SUMIFS(Scorecard!$BO$2:$BO$224,Scorecard!$B$2:$B$224,$B31)</f>
        <v>0</v>
      </c>
      <c r="V31" s="724"/>
      <c r="W31" s="726"/>
      <c r="X31" s="25"/>
    </row>
    <row r="32" spans="1:24" x14ac:dyDescent="0.25">
      <c r="A32" s="10" t="s">
        <v>426</v>
      </c>
      <c r="B32" s="213" t="s">
        <v>94</v>
      </c>
      <c r="C32" s="10" t="s">
        <v>95</v>
      </c>
      <c r="D32" s="311">
        <f>'Weightings Calcs'!K30</f>
        <v>3</v>
      </c>
      <c r="E32" s="312">
        <f>'Weightings Calcs'!N30</f>
        <v>2.4922118380062304</v>
      </c>
      <c r="F32" s="724">
        <f>SUM(E32:E34)</f>
        <v>3.7383177570093453</v>
      </c>
      <c r="G32" s="216">
        <f>'Weightings Calcs'!J30</f>
        <v>2</v>
      </c>
      <c r="H32" s="217" t="str">
        <f>SUMIFS(Scorecard!$W$2:$W$224,Scorecard!$B$2:$B$224,B32)&amp;"/"&amp;$G32</f>
        <v>2/2</v>
      </c>
      <c r="I32" s="224">
        <f>SUMIFS(Scorecard!$X$2:$X$224,Scorecard!$B$2:$B$224,B32)</f>
        <v>2.4922118380062304</v>
      </c>
      <c r="J32" s="724">
        <f>SUM(I32:I34)</f>
        <v>2.4922118380062304</v>
      </c>
      <c r="K32" s="726">
        <f>J32/$F32</f>
        <v>0.66666666666666674</v>
      </c>
      <c r="L32" s="217" t="str">
        <f>SUMIFS(Scorecard!$AI$2:$AI$224,Scorecard!$B$2:$B$224,$B32)&amp;"/"&amp;$G32</f>
        <v>1/2</v>
      </c>
      <c r="M32" s="224">
        <f>SUMIFS(Scorecard!$AJ$2:$AJ$224,Scorecard!$B$2:$B$224,$B32)</f>
        <v>1.2461059190031152</v>
      </c>
      <c r="N32" s="724">
        <f>SUM(M32:M34)</f>
        <v>1.2461059190031152</v>
      </c>
      <c r="O32" s="726">
        <f>N32/$F32</f>
        <v>0.33333333333333337</v>
      </c>
      <c r="P32" s="217" t="str">
        <f>SUMIFS(Scorecard!$AZ$2:$AZ$224,Scorecard!$B$2:$B$224,$B32)&amp;"/"&amp;$G32</f>
        <v>0/2</v>
      </c>
      <c r="Q32" s="224">
        <f>SUMIFS(Scorecard!$BA$2:$BA$224,Scorecard!$B$2:$B$224,$B32)</f>
        <v>0</v>
      </c>
      <c r="R32" s="724">
        <f>SUM(Q32:Q34)</f>
        <v>0</v>
      </c>
      <c r="S32" s="726">
        <f>R32/$F32</f>
        <v>0</v>
      </c>
      <c r="T32" s="217" t="str">
        <f>SUMIFS(Scorecard!$BN$2:$BN$224,Scorecard!$B$2:$B$224,$B32)&amp;"/"&amp;$G32</f>
        <v>0/2</v>
      </c>
      <c r="U32" s="224">
        <f>SUMIFS(Scorecard!$BO$2:$BO$224,Scorecard!$B$2:$B$224,$B32)</f>
        <v>0</v>
      </c>
      <c r="V32" s="724">
        <f>SUM(U32:U34)</f>
        <v>0</v>
      </c>
      <c r="W32" s="726">
        <f>V32/$F32</f>
        <v>0</v>
      </c>
      <c r="X32" s="25"/>
    </row>
    <row r="33" spans="1:24" x14ac:dyDescent="0.25">
      <c r="A33" s="10" t="s">
        <v>426</v>
      </c>
      <c r="B33" s="213" t="s">
        <v>96</v>
      </c>
      <c r="C33" s="10" t="s">
        <v>97</v>
      </c>
      <c r="D33" s="311">
        <f>'Weightings Calcs'!K31</f>
        <v>3</v>
      </c>
      <c r="E33" s="312">
        <f>'Weightings Calcs'!N31</f>
        <v>0</v>
      </c>
      <c r="F33" s="724"/>
      <c r="G33" s="216">
        <f>'Weightings Calcs'!J31</f>
        <v>3</v>
      </c>
      <c r="H33" s="217" t="str">
        <f>SUMIFS(Scorecard!$W$2:$W$224,Scorecard!$B$2:$B$224,B33)&amp;"/"&amp;$G33</f>
        <v>1/3</v>
      </c>
      <c r="I33" s="224">
        <f>SUMIFS(Scorecard!$X$2:$X$224,Scorecard!$B$2:$B$224,B33)</f>
        <v>0</v>
      </c>
      <c r="J33" s="724"/>
      <c r="K33" s="726"/>
      <c r="L33" s="217" t="str">
        <f>SUMIFS(Scorecard!$AI$2:$AI$224,Scorecard!$B$2:$B$224,$B33)&amp;"/"&amp;$G33</f>
        <v>0/3</v>
      </c>
      <c r="M33" s="224">
        <f>SUMIFS(Scorecard!$AJ$2:$AJ$224,Scorecard!$B$2:$B$224,$B33)</f>
        <v>0</v>
      </c>
      <c r="N33" s="724"/>
      <c r="O33" s="726"/>
      <c r="P33" s="217" t="str">
        <f>SUMIFS(Scorecard!$AZ$2:$AZ$224,Scorecard!$B$2:$B$224,$B33)&amp;"/"&amp;$G33</f>
        <v>0/3</v>
      </c>
      <c r="Q33" s="224">
        <f>SUMIFS(Scorecard!$BA$2:$BA$224,Scorecard!$B$2:$B$224,$B33)</f>
        <v>0</v>
      </c>
      <c r="R33" s="724"/>
      <c r="S33" s="726"/>
      <c r="T33" s="217" t="str">
        <f>SUMIFS(Scorecard!$BN$2:$BN$224,Scorecard!$B$2:$B$224,$B33)&amp;"/"&amp;$G33</f>
        <v>0/3</v>
      </c>
      <c r="U33" s="224">
        <f>SUMIFS(Scorecard!$BO$2:$BO$224,Scorecard!$B$2:$B$224,$B33)</f>
        <v>0</v>
      </c>
      <c r="V33" s="724"/>
      <c r="W33" s="726"/>
      <c r="X33" s="25"/>
    </row>
    <row r="34" spans="1:24" x14ac:dyDescent="0.25">
      <c r="A34" s="10" t="s">
        <v>426</v>
      </c>
      <c r="B34" s="213" t="s">
        <v>98</v>
      </c>
      <c r="C34" s="10" t="s">
        <v>99</v>
      </c>
      <c r="D34" s="311">
        <f>'Weightings Calcs'!K32</f>
        <v>2</v>
      </c>
      <c r="E34" s="312">
        <f>'Weightings Calcs'!N32</f>
        <v>1.2461059190031152</v>
      </c>
      <c r="F34" s="724"/>
      <c r="G34" s="216">
        <f>'Weightings Calcs'!J32</f>
        <v>3</v>
      </c>
      <c r="H34" s="217" t="str">
        <f>SUMIFS(Scorecard!$W$2:$W$224,Scorecard!$B$2:$B$224,B34)&amp;"/"&amp;$G34</f>
        <v>0/3</v>
      </c>
      <c r="I34" s="224">
        <f>SUMIFS(Scorecard!$X$2:$X$224,Scorecard!$B$2:$B$224,B34)</f>
        <v>0</v>
      </c>
      <c r="J34" s="724"/>
      <c r="K34" s="726"/>
      <c r="L34" s="217" t="str">
        <f>SUMIFS(Scorecard!$AI$2:$AI$224,Scorecard!$B$2:$B$224,$B34)&amp;"/"&amp;$G34</f>
        <v>0/3</v>
      </c>
      <c r="M34" s="224">
        <f>SUMIFS(Scorecard!$AJ$2:$AJ$224,Scorecard!$B$2:$B$224,$B34)</f>
        <v>0</v>
      </c>
      <c r="N34" s="724"/>
      <c r="O34" s="726"/>
      <c r="P34" s="217" t="str">
        <f>SUMIFS(Scorecard!$AZ$2:$AZ$224,Scorecard!$B$2:$B$224,$B34)&amp;"/"&amp;$G34</f>
        <v>0/3</v>
      </c>
      <c r="Q34" s="224">
        <f>SUMIFS(Scorecard!$BA$2:$BA$224,Scorecard!$B$2:$B$224,$B34)</f>
        <v>0</v>
      </c>
      <c r="R34" s="724"/>
      <c r="S34" s="726"/>
      <c r="T34" s="217" t="str">
        <f>SUMIFS(Scorecard!$BN$2:$BN$224,Scorecard!$B$2:$B$224,$B34)&amp;"/"&amp;$G34</f>
        <v>0/3</v>
      </c>
      <c r="U34" s="224">
        <f>SUMIFS(Scorecard!$BO$2:$BO$224,Scorecard!$B$2:$B$224,$B34)</f>
        <v>0</v>
      </c>
      <c r="V34" s="724"/>
      <c r="W34" s="726"/>
      <c r="X34" s="25"/>
    </row>
    <row r="35" spans="1:24" x14ac:dyDescent="0.25">
      <c r="A35" s="10" t="s">
        <v>427</v>
      </c>
      <c r="B35" s="213" t="s">
        <v>100</v>
      </c>
      <c r="C35" s="10" t="s">
        <v>102</v>
      </c>
      <c r="D35" s="311">
        <f>'Weightings Calcs'!K33</f>
        <v>3</v>
      </c>
      <c r="E35" s="312">
        <f>'Weightings Calcs'!N33</f>
        <v>9.3457943925233646</v>
      </c>
      <c r="F35" s="724">
        <f>SUM(E35:E36)</f>
        <v>13.084112149532711</v>
      </c>
      <c r="G35" s="216">
        <f>'Weightings Calcs'!J33</f>
        <v>3</v>
      </c>
      <c r="H35" s="217" t="str">
        <f>SUMIFS(Scorecard!$W$2:$W$224,Scorecard!$B$2:$B$224,B35)&amp;"/"&amp;$G35</f>
        <v>1/3</v>
      </c>
      <c r="I35" s="224">
        <f>SUMIFS(Scorecard!$X$2:$X$224,Scorecard!$B$2:$B$224,B35)</f>
        <v>3.1152647975077881</v>
      </c>
      <c r="J35" s="724">
        <f>SUM(I35:I36)</f>
        <v>5.6074766355140184</v>
      </c>
      <c r="K35" s="726">
        <f>J35/$F35</f>
        <v>0.42857142857142855</v>
      </c>
      <c r="L35" s="217" t="str">
        <f>SUMIFS(Scorecard!$AI$2:$AI$224,Scorecard!$B$2:$B$224,$B35)&amp;"/"&amp;$G35</f>
        <v>0/3</v>
      </c>
      <c r="M35" s="224">
        <f>SUMIFS(Scorecard!$AJ$2:$AJ$224,Scorecard!$B$2:$B$224,$B35)</f>
        <v>0</v>
      </c>
      <c r="N35" s="724">
        <f>SUM(M35:M36)</f>
        <v>0</v>
      </c>
      <c r="O35" s="726">
        <f>N35/$F35</f>
        <v>0</v>
      </c>
      <c r="P35" s="217" t="str">
        <f>SUMIFS(Scorecard!$AZ$2:$AZ$224,Scorecard!$B$2:$B$224,$B35)&amp;"/"&amp;$G35</f>
        <v>0/3</v>
      </c>
      <c r="Q35" s="224">
        <f>SUMIFS(Scorecard!$BA$2:$BA$224,Scorecard!$B$2:$B$224,$B35)</f>
        <v>0</v>
      </c>
      <c r="R35" s="724">
        <f>SUM(Q35:Q36)</f>
        <v>0</v>
      </c>
      <c r="S35" s="726">
        <f>R35/$F35</f>
        <v>0</v>
      </c>
      <c r="T35" s="217" t="str">
        <f>SUMIFS(Scorecard!$BN$2:$BN$224,Scorecard!$B$2:$B$224,$B35)&amp;"/"&amp;$G35</f>
        <v>0/3</v>
      </c>
      <c r="U35" s="224">
        <f>SUMIFS(Scorecard!$BO$2:$BO$224,Scorecard!$B$2:$B$224,$B35)</f>
        <v>0</v>
      </c>
      <c r="V35" s="724">
        <f>SUM(U35:U36)</f>
        <v>0</v>
      </c>
      <c r="W35" s="726">
        <f>V35/$F35</f>
        <v>0</v>
      </c>
      <c r="X35" s="25"/>
    </row>
    <row r="36" spans="1:24" x14ac:dyDescent="0.25">
      <c r="A36" s="10" t="s">
        <v>427</v>
      </c>
      <c r="B36" s="213" t="s">
        <v>101</v>
      </c>
      <c r="C36" s="10" t="s">
        <v>103</v>
      </c>
      <c r="D36" s="311">
        <f>'Weightings Calcs'!K34</f>
        <v>3</v>
      </c>
      <c r="E36" s="312">
        <f>'Weightings Calcs'!N34</f>
        <v>3.7383177570093453</v>
      </c>
      <c r="F36" s="724"/>
      <c r="G36" s="216">
        <f>'Weightings Calcs'!J34</f>
        <v>3</v>
      </c>
      <c r="H36" s="217" t="str">
        <f>SUMIFS(Scorecard!$W$2:$W$224,Scorecard!$B$2:$B$224,B36)&amp;"/"&amp;$G36</f>
        <v>2/3</v>
      </c>
      <c r="I36" s="224">
        <f>SUMIFS(Scorecard!$X$2:$X$224,Scorecard!$B$2:$B$224,B36)</f>
        <v>2.4922118380062304</v>
      </c>
      <c r="J36" s="724"/>
      <c r="K36" s="726"/>
      <c r="L36" s="217" t="str">
        <f>SUMIFS(Scorecard!$AI$2:$AI$224,Scorecard!$B$2:$B$224,$B36)&amp;"/"&amp;$G36</f>
        <v>0/3</v>
      </c>
      <c r="M36" s="224">
        <f>SUMIFS(Scorecard!$AJ$2:$AJ$224,Scorecard!$B$2:$B$224,$B36)</f>
        <v>0</v>
      </c>
      <c r="N36" s="724"/>
      <c r="O36" s="726"/>
      <c r="P36" s="217" t="str">
        <f>SUMIFS(Scorecard!$AZ$2:$AZ$224,Scorecard!$B$2:$B$224,$B36)&amp;"/"&amp;$G36</f>
        <v>0/3</v>
      </c>
      <c r="Q36" s="224">
        <f>SUMIFS(Scorecard!$BA$2:$BA$224,Scorecard!$B$2:$B$224,$B36)</f>
        <v>0</v>
      </c>
      <c r="R36" s="724"/>
      <c r="S36" s="726"/>
      <c r="T36" s="217" t="str">
        <f>SUMIFS(Scorecard!$BN$2:$BN$224,Scorecard!$B$2:$B$224,$B36)&amp;"/"&amp;$G36</f>
        <v>0/3</v>
      </c>
      <c r="U36" s="224">
        <f>SUMIFS(Scorecard!$BO$2:$BO$224,Scorecard!$B$2:$B$224,$B36)</f>
        <v>0</v>
      </c>
      <c r="V36" s="724"/>
      <c r="W36" s="726"/>
      <c r="X36" s="25"/>
    </row>
    <row r="37" spans="1:24" x14ac:dyDescent="0.25">
      <c r="A37" s="10" t="s">
        <v>428</v>
      </c>
      <c r="B37" s="213" t="s">
        <v>104</v>
      </c>
      <c r="C37" s="10" t="s">
        <v>105</v>
      </c>
      <c r="D37" s="311">
        <f>'Weightings Calcs'!K35</f>
        <v>2</v>
      </c>
      <c r="E37" s="312">
        <f>'Weightings Calcs'!N35</f>
        <v>2.0768431983385254</v>
      </c>
      <c r="F37" s="724">
        <f>SUM(E37:E38)</f>
        <v>4.1536863966770508</v>
      </c>
      <c r="G37" s="216">
        <f>'Weightings Calcs'!J35</f>
        <v>3</v>
      </c>
      <c r="H37" s="217" t="str">
        <f>SUMIFS(Scorecard!$W$2:$W$224,Scorecard!$B$2:$B$224,B37)&amp;"/"&amp;$G37</f>
        <v>2/3</v>
      </c>
      <c r="I37" s="224">
        <f>SUMIFS(Scorecard!$X$2:$X$224,Scorecard!$B$2:$B$224,B37)</f>
        <v>1.3845621322256836</v>
      </c>
      <c r="J37" s="724">
        <f>SUM(I37:I38)</f>
        <v>3.461405330564209</v>
      </c>
      <c r="K37" s="726">
        <f>J37/$F37</f>
        <v>0.83333333333333337</v>
      </c>
      <c r="L37" s="217" t="str">
        <f>SUMIFS(Scorecard!$AI$2:$AI$224,Scorecard!$B$2:$B$224,$B37)&amp;"/"&amp;$G37</f>
        <v>2/3</v>
      </c>
      <c r="M37" s="224">
        <f>SUMIFS(Scorecard!$AJ$2:$AJ$224,Scorecard!$B$2:$B$224,$B37)</f>
        <v>1.3845621322256836</v>
      </c>
      <c r="N37" s="724">
        <f>SUM(M37:M38)</f>
        <v>2.4229837313949463</v>
      </c>
      <c r="O37" s="726">
        <f>N37/$F37</f>
        <v>0.58333333333333337</v>
      </c>
      <c r="P37" s="217" t="str">
        <f>SUMIFS(Scorecard!$AZ$2:$AZ$224,Scorecard!$B$2:$B$224,$B37)&amp;"/"&amp;$G37</f>
        <v>0/3</v>
      </c>
      <c r="Q37" s="224">
        <f>SUMIFS(Scorecard!$BA$2:$BA$224,Scorecard!$B$2:$B$224,$B37)</f>
        <v>0</v>
      </c>
      <c r="R37" s="724">
        <f>SUM(Q37:Q38)</f>
        <v>0</v>
      </c>
      <c r="S37" s="726">
        <f>R37/$F37</f>
        <v>0</v>
      </c>
      <c r="T37" s="217" t="str">
        <f>SUMIFS(Scorecard!$BN$2:$BN$224,Scorecard!$B$2:$B$224,$B37)&amp;"/"&amp;$G37</f>
        <v>0/3</v>
      </c>
      <c r="U37" s="224">
        <f>SUMIFS(Scorecard!$BO$2:$BO$224,Scorecard!$B$2:$B$224,$B37)</f>
        <v>0</v>
      </c>
      <c r="V37" s="724">
        <f>SUM(U37:U38)</f>
        <v>0</v>
      </c>
      <c r="W37" s="726">
        <f>V37/$F37</f>
        <v>0</v>
      </c>
      <c r="X37" s="25"/>
    </row>
    <row r="38" spans="1:24" x14ac:dyDescent="0.25">
      <c r="A38" s="10" t="s">
        <v>428</v>
      </c>
      <c r="B38" s="213" t="s">
        <v>106</v>
      </c>
      <c r="C38" s="10" t="s">
        <v>107</v>
      </c>
      <c r="D38" s="311">
        <f>'Weightings Calcs'!K36</f>
        <v>2</v>
      </c>
      <c r="E38" s="312">
        <f>'Weightings Calcs'!N36</f>
        <v>2.0768431983385254</v>
      </c>
      <c r="F38" s="724"/>
      <c r="G38" s="216">
        <f>'Weightings Calcs'!J36</f>
        <v>2</v>
      </c>
      <c r="H38" s="217" t="str">
        <f>SUMIFS(Scorecard!$W$2:$W$224,Scorecard!$B$2:$B$224,B38)&amp;"/"&amp;$G38</f>
        <v>2/2</v>
      </c>
      <c r="I38" s="224">
        <f>SUMIFS(Scorecard!$X$2:$X$224,Scorecard!$B$2:$B$224,B38)</f>
        <v>2.0768431983385254</v>
      </c>
      <c r="J38" s="724"/>
      <c r="K38" s="726"/>
      <c r="L38" s="217" t="str">
        <f>SUMIFS(Scorecard!$AI$2:$AI$224,Scorecard!$B$2:$B$224,$B38)&amp;"/"&amp;$G38</f>
        <v>1/2</v>
      </c>
      <c r="M38" s="224">
        <f>SUMIFS(Scorecard!$AJ$2:$AJ$224,Scorecard!$B$2:$B$224,$B38)</f>
        <v>1.0384215991692627</v>
      </c>
      <c r="N38" s="724"/>
      <c r="O38" s="726"/>
      <c r="P38" s="217" t="str">
        <f>SUMIFS(Scorecard!$AZ$2:$AZ$224,Scorecard!$B$2:$B$224,$B38)&amp;"/"&amp;$G38</f>
        <v>0/2</v>
      </c>
      <c r="Q38" s="224">
        <f>SUMIFS(Scorecard!$BA$2:$BA$224,Scorecard!$B$2:$B$224,$B38)</f>
        <v>0</v>
      </c>
      <c r="R38" s="724"/>
      <c r="S38" s="726"/>
      <c r="T38" s="217" t="str">
        <f>SUMIFS(Scorecard!$BN$2:$BN$224,Scorecard!$B$2:$B$224,$B38)&amp;"/"&amp;$G38</f>
        <v>0/2</v>
      </c>
      <c r="U38" s="224">
        <f>SUMIFS(Scorecard!$BO$2:$BO$224,Scorecard!$B$2:$B$224,$B38)</f>
        <v>0</v>
      </c>
      <c r="V38" s="724"/>
      <c r="W38" s="726"/>
      <c r="X38" s="25"/>
    </row>
    <row r="39" spans="1:24" x14ac:dyDescent="0.25">
      <c r="A39" s="10" t="s">
        <v>429</v>
      </c>
      <c r="B39" s="213" t="s">
        <v>108</v>
      </c>
      <c r="C39" s="10" t="s">
        <v>109</v>
      </c>
      <c r="D39" s="311">
        <f>'Weightings Calcs'!K37</f>
        <v>4</v>
      </c>
      <c r="E39" s="312">
        <f>'Weightings Calcs'!N37</f>
        <v>4.1536863966770508</v>
      </c>
      <c r="F39" s="724">
        <f>SUM(E39:E40)</f>
        <v>4.1536863966770508</v>
      </c>
      <c r="G39" s="216">
        <f>'Weightings Calcs'!J37</f>
        <v>3</v>
      </c>
      <c r="H39" s="217" t="str">
        <f>SUMIFS(Scorecard!$W$2:$W$224,Scorecard!$B$2:$B$224,B39)&amp;"/"&amp;$G39</f>
        <v>2/3</v>
      </c>
      <c r="I39" s="224">
        <f>SUMIFS(Scorecard!$X$2:$X$224,Scorecard!$B$2:$B$224,B39)</f>
        <v>2.7691242644513672</v>
      </c>
      <c r="J39" s="724">
        <f>SUM(I39:I40)</f>
        <v>2.7691242644513672</v>
      </c>
      <c r="K39" s="726">
        <f>J39/$F39</f>
        <v>0.66666666666666663</v>
      </c>
      <c r="L39" s="217" t="str">
        <f>SUMIFS(Scorecard!$AI$2:$AI$224,Scorecard!$B$2:$B$224,$B39)&amp;"/"&amp;$G39</f>
        <v>0/3</v>
      </c>
      <c r="M39" s="224">
        <f>SUMIFS(Scorecard!$AJ$2:$AJ$224,Scorecard!$B$2:$B$224,$B39)</f>
        <v>0</v>
      </c>
      <c r="N39" s="724">
        <f>SUM(M39:M40)</f>
        <v>0</v>
      </c>
      <c r="O39" s="726">
        <f>N39/$F39</f>
        <v>0</v>
      </c>
      <c r="P39" s="217" t="str">
        <f>SUMIFS(Scorecard!$AZ$2:$AZ$224,Scorecard!$B$2:$B$224,$B39)&amp;"/"&amp;$G39</f>
        <v>0/3</v>
      </c>
      <c r="Q39" s="224">
        <f>SUMIFS(Scorecard!$BA$2:$BA$224,Scorecard!$B$2:$B$224,$B39)</f>
        <v>0</v>
      </c>
      <c r="R39" s="724">
        <f>SUM(Q39:Q40)</f>
        <v>0</v>
      </c>
      <c r="S39" s="726">
        <f>R39/$F39</f>
        <v>0</v>
      </c>
      <c r="T39" s="217" t="str">
        <f>SUMIFS(Scorecard!$BN$2:$BN$224,Scorecard!$B$2:$B$224,$B39)&amp;"/"&amp;$G39</f>
        <v>0/3</v>
      </c>
      <c r="U39" s="224">
        <f>SUMIFS(Scorecard!$BO$2:$BO$224,Scorecard!$B$2:$B$224,$B39)</f>
        <v>0</v>
      </c>
      <c r="V39" s="724">
        <f>SUM(U39:U40)</f>
        <v>0</v>
      </c>
      <c r="W39" s="726">
        <f>V39/$F39</f>
        <v>0</v>
      </c>
      <c r="X39" s="25"/>
    </row>
    <row r="40" spans="1:24" x14ac:dyDescent="0.25">
      <c r="A40" s="10" t="s">
        <v>429</v>
      </c>
      <c r="B40" s="213" t="s">
        <v>110</v>
      </c>
      <c r="C40" s="10" t="s">
        <v>111</v>
      </c>
      <c r="D40" s="311">
        <f>'Weightings Calcs'!K38</f>
        <v>4</v>
      </c>
      <c r="E40" s="312">
        <f>'Weightings Calcs'!N38</f>
        <v>0</v>
      </c>
      <c r="F40" s="724"/>
      <c r="G40" s="216">
        <f>'Weightings Calcs'!J38</f>
        <v>3</v>
      </c>
      <c r="H40" s="217" t="str">
        <f>SUMIFS(Scorecard!$W$2:$W$224,Scorecard!$B$2:$B$224,B40)&amp;"/"&amp;$G40</f>
        <v>2/3</v>
      </c>
      <c r="I40" s="224">
        <f>SUMIFS(Scorecard!$X$2:$X$224,Scorecard!$B$2:$B$224,B40)</f>
        <v>0</v>
      </c>
      <c r="J40" s="724"/>
      <c r="K40" s="726"/>
      <c r="L40" s="217" t="str">
        <f>SUMIFS(Scorecard!$AI$2:$AI$224,Scorecard!$B$2:$B$224,$B40)&amp;"/"&amp;$G40</f>
        <v>2/3</v>
      </c>
      <c r="M40" s="224">
        <f>SUMIFS(Scorecard!$AJ$2:$AJ$224,Scorecard!$B$2:$B$224,$B40)</f>
        <v>0</v>
      </c>
      <c r="N40" s="724"/>
      <c r="O40" s="726"/>
      <c r="P40" s="217" t="str">
        <f>SUMIFS(Scorecard!$AZ$2:$AZ$224,Scorecard!$B$2:$B$224,$B40)&amp;"/"&amp;$G40</f>
        <v>0/3</v>
      </c>
      <c r="Q40" s="224">
        <f>SUMIFS(Scorecard!$BA$2:$BA$224,Scorecard!$B$2:$B$224,$B40)</f>
        <v>0</v>
      </c>
      <c r="R40" s="724"/>
      <c r="S40" s="726"/>
      <c r="T40" s="217" t="str">
        <f>SUMIFS(Scorecard!$BN$2:$BN$224,Scorecard!$B$2:$B$224,$B40)&amp;"/"&amp;$G40</f>
        <v>0/3</v>
      </c>
      <c r="U40" s="224">
        <f>SUMIFS(Scorecard!$BO$2:$BO$224,Scorecard!$B$2:$B$224,$B40)</f>
        <v>0</v>
      </c>
      <c r="V40" s="724"/>
      <c r="W40" s="726"/>
      <c r="X40" s="25"/>
    </row>
    <row r="41" spans="1:24" x14ac:dyDescent="0.25">
      <c r="A41" s="10" t="s">
        <v>430</v>
      </c>
      <c r="B41" s="213" t="s">
        <v>112</v>
      </c>
      <c r="C41" s="10" t="s">
        <v>113</v>
      </c>
      <c r="D41" s="311">
        <f>'Weightings Calcs'!K39</f>
        <v>3</v>
      </c>
      <c r="E41" s="312">
        <f>'Weightings Calcs'!N39</f>
        <v>1.557632398753894</v>
      </c>
      <c r="F41" s="724">
        <f>SUM(E41:E44)</f>
        <v>6.2305295950155761</v>
      </c>
      <c r="G41" s="216">
        <f>'Weightings Calcs'!J39</f>
        <v>3</v>
      </c>
      <c r="H41" s="217" t="str">
        <f>SUMIFS(Scorecard!$W$2:$W$224,Scorecard!$B$2:$B$224,B41)&amp;"/"&amp;$G41</f>
        <v>2/3</v>
      </c>
      <c r="I41" s="224">
        <f>SUMIFS(Scorecard!$X$2:$X$224,Scorecard!$B$2:$B$224,B41)</f>
        <v>1.0384215991692627</v>
      </c>
      <c r="J41" s="724">
        <f>SUM(I41:I44)</f>
        <v>1.557632398753894</v>
      </c>
      <c r="K41" s="726">
        <f>J41/$F41</f>
        <v>0.25</v>
      </c>
      <c r="L41" s="217" t="str">
        <f>SUMIFS(Scorecard!$AI$2:$AI$224,Scorecard!$B$2:$B$224,$B41)&amp;"/"&amp;$G41</f>
        <v>1/3</v>
      </c>
      <c r="M41" s="224">
        <f>SUMIFS(Scorecard!$AJ$2:$AJ$224,Scorecard!$B$2:$B$224,$B41)</f>
        <v>0.51921079958463134</v>
      </c>
      <c r="N41" s="724">
        <f>SUM(M41:M44)</f>
        <v>1.0384215991692627</v>
      </c>
      <c r="O41" s="726">
        <f>N41/$F41</f>
        <v>0.16666666666666666</v>
      </c>
      <c r="P41" s="217" t="str">
        <f>SUMIFS(Scorecard!$AZ$2:$AZ$224,Scorecard!$B$2:$B$224,$B41)&amp;"/"&amp;$G41</f>
        <v>0/3</v>
      </c>
      <c r="Q41" s="224">
        <f>SUMIFS(Scorecard!$BA$2:$BA$224,Scorecard!$B$2:$B$224,$B41)</f>
        <v>0</v>
      </c>
      <c r="R41" s="724">
        <f>SUM(Q41:Q44)</f>
        <v>0</v>
      </c>
      <c r="S41" s="726">
        <f>R41/$F41</f>
        <v>0</v>
      </c>
      <c r="T41" s="217" t="str">
        <f>SUMIFS(Scorecard!$BN$2:$BN$224,Scorecard!$B$2:$B$224,$B41)&amp;"/"&amp;$G41</f>
        <v>0/3</v>
      </c>
      <c r="U41" s="224">
        <f>SUMIFS(Scorecard!$BO$2:$BO$224,Scorecard!$B$2:$B$224,$B41)</f>
        <v>0</v>
      </c>
      <c r="V41" s="724">
        <f>SUM(U41:U44)</f>
        <v>0</v>
      </c>
      <c r="W41" s="726">
        <f>V41/$F41</f>
        <v>0</v>
      </c>
      <c r="X41" s="25"/>
    </row>
    <row r="42" spans="1:24" x14ac:dyDescent="0.25">
      <c r="A42" s="10" t="s">
        <v>430</v>
      </c>
      <c r="B42" s="213" t="s">
        <v>114</v>
      </c>
      <c r="C42" s="10" t="s">
        <v>115</v>
      </c>
      <c r="D42" s="311">
        <f>'Weightings Calcs'!K40</f>
        <v>3</v>
      </c>
      <c r="E42" s="312">
        <f>'Weightings Calcs'!N40</f>
        <v>1.557632398753894</v>
      </c>
      <c r="F42" s="724"/>
      <c r="G42" s="216">
        <f>'Weightings Calcs'!J40</f>
        <v>3</v>
      </c>
      <c r="H42" s="217" t="str">
        <f>SUMIFS(Scorecard!$W$2:$W$224,Scorecard!$B$2:$B$224,B42)&amp;"/"&amp;$G42</f>
        <v>1/3</v>
      </c>
      <c r="I42" s="224">
        <f>SUMIFS(Scorecard!$X$2:$X$224,Scorecard!$B$2:$B$224,B42)</f>
        <v>0.51921079958463134</v>
      </c>
      <c r="J42" s="724"/>
      <c r="K42" s="726"/>
      <c r="L42" s="217" t="str">
        <f>SUMIFS(Scorecard!$AI$2:$AI$224,Scorecard!$B$2:$B$224,$B42)&amp;"/"&amp;$G42</f>
        <v>1/3</v>
      </c>
      <c r="M42" s="224">
        <f>SUMIFS(Scorecard!$AJ$2:$AJ$224,Scorecard!$B$2:$B$224,$B42)</f>
        <v>0.51921079958463134</v>
      </c>
      <c r="N42" s="724"/>
      <c r="O42" s="726"/>
      <c r="P42" s="217" t="str">
        <f>SUMIFS(Scorecard!$AZ$2:$AZ$224,Scorecard!$B$2:$B$224,$B42)&amp;"/"&amp;$G42</f>
        <v>0/3</v>
      </c>
      <c r="Q42" s="224">
        <f>SUMIFS(Scorecard!$BA$2:$BA$224,Scorecard!$B$2:$B$224,$B42)</f>
        <v>0</v>
      </c>
      <c r="R42" s="724"/>
      <c r="S42" s="726"/>
      <c r="T42" s="217" t="str">
        <f>SUMIFS(Scorecard!$BN$2:$BN$224,Scorecard!$B$2:$B$224,$B42)&amp;"/"&amp;$G42</f>
        <v>0/3</v>
      </c>
      <c r="U42" s="224">
        <f>SUMIFS(Scorecard!$BO$2:$BO$224,Scorecard!$B$2:$B$224,$B42)</f>
        <v>0</v>
      </c>
      <c r="V42" s="724"/>
      <c r="W42" s="726"/>
      <c r="X42" s="25"/>
    </row>
    <row r="43" spans="1:24" x14ac:dyDescent="0.25">
      <c r="A43" s="10" t="s">
        <v>430</v>
      </c>
      <c r="B43" s="213" t="s">
        <v>116</v>
      </c>
      <c r="C43" s="10" t="s">
        <v>117</v>
      </c>
      <c r="D43" s="311">
        <f>'Weightings Calcs'!K41</f>
        <v>3</v>
      </c>
      <c r="E43" s="312">
        <f>'Weightings Calcs'!N41</f>
        <v>1.557632398753894</v>
      </c>
      <c r="F43" s="724"/>
      <c r="G43" s="216">
        <f>'Weightings Calcs'!J41</f>
        <v>2</v>
      </c>
      <c r="H43" s="217" t="str">
        <f>SUMIFS(Scorecard!$W$2:$W$224,Scorecard!$B$2:$B$224,B43)&amp;"/"&amp;$G43</f>
        <v>0/2</v>
      </c>
      <c r="I43" s="224">
        <f>SUMIFS(Scorecard!$X$2:$X$224,Scorecard!$B$2:$B$224,B43)</f>
        <v>0</v>
      </c>
      <c r="J43" s="724"/>
      <c r="K43" s="726"/>
      <c r="L43" s="217" t="str">
        <f>SUMIFS(Scorecard!$AI$2:$AI$224,Scorecard!$B$2:$B$224,$B43)&amp;"/"&amp;$G43</f>
        <v>0/2</v>
      </c>
      <c r="M43" s="224">
        <f>SUMIFS(Scorecard!$AJ$2:$AJ$224,Scorecard!$B$2:$B$224,$B43)</f>
        <v>0</v>
      </c>
      <c r="N43" s="724"/>
      <c r="O43" s="726"/>
      <c r="P43" s="217" t="str">
        <f>SUMIFS(Scorecard!$AZ$2:$AZ$224,Scorecard!$B$2:$B$224,$B43)&amp;"/"&amp;$G43</f>
        <v>0/2</v>
      </c>
      <c r="Q43" s="224">
        <f>SUMIFS(Scorecard!$BA$2:$BA$224,Scorecard!$B$2:$B$224,$B43)</f>
        <v>0</v>
      </c>
      <c r="R43" s="724"/>
      <c r="S43" s="726"/>
      <c r="T43" s="217" t="str">
        <f>SUMIFS(Scorecard!$BN$2:$BN$224,Scorecard!$B$2:$B$224,$B43)&amp;"/"&amp;$G43</f>
        <v>0/2</v>
      </c>
      <c r="U43" s="224">
        <f>SUMIFS(Scorecard!$BO$2:$BO$224,Scorecard!$B$2:$B$224,$B43)</f>
        <v>0</v>
      </c>
      <c r="V43" s="724"/>
      <c r="W43" s="726"/>
      <c r="X43" s="25"/>
    </row>
    <row r="44" spans="1:24" x14ac:dyDescent="0.25">
      <c r="A44" s="10" t="s">
        <v>430</v>
      </c>
      <c r="B44" s="213" t="s">
        <v>118</v>
      </c>
      <c r="C44" s="10" t="s">
        <v>119</v>
      </c>
      <c r="D44" s="311">
        <f>'Weightings Calcs'!K42</f>
        <v>3</v>
      </c>
      <c r="E44" s="312">
        <f>'Weightings Calcs'!N42</f>
        <v>1.557632398753894</v>
      </c>
      <c r="F44" s="724"/>
      <c r="G44" s="216">
        <f>'Weightings Calcs'!J42</f>
        <v>2</v>
      </c>
      <c r="H44" s="217" t="str">
        <f>SUMIFS(Scorecard!$W$2:$W$224,Scorecard!$B$2:$B$224,B44)&amp;"/"&amp;$G44</f>
        <v>0/2</v>
      </c>
      <c r="I44" s="224">
        <f>SUMIFS(Scorecard!$X$2:$X$224,Scorecard!$B$2:$B$224,B44)</f>
        <v>0</v>
      </c>
      <c r="J44" s="724"/>
      <c r="K44" s="726"/>
      <c r="L44" s="217" t="str">
        <f>SUMIFS(Scorecard!$AI$2:$AI$224,Scorecard!$B$2:$B$224,$B44)&amp;"/"&amp;$G44</f>
        <v>0/2</v>
      </c>
      <c r="M44" s="224">
        <f>SUMIFS(Scorecard!$AJ$2:$AJ$224,Scorecard!$B$2:$B$224,$B44)</f>
        <v>0</v>
      </c>
      <c r="N44" s="724"/>
      <c r="O44" s="726"/>
      <c r="P44" s="217" t="str">
        <f>SUMIFS(Scorecard!$AZ$2:$AZ$224,Scorecard!$B$2:$B$224,$B44)&amp;"/"&amp;$G44</f>
        <v>0/2</v>
      </c>
      <c r="Q44" s="224">
        <f>SUMIFS(Scorecard!$BA$2:$BA$224,Scorecard!$B$2:$B$224,$B44)</f>
        <v>0</v>
      </c>
      <c r="R44" s="724"/>
      <c r="S44" s="726"/>
      <c r="T44" s="217" t="str">
        <f>SUMIFS(Scorecard!$BN$2:$BN$224,Scorecard!$B$2:$B$224,$B44)&amp;"/"&amp;$G44</f>
        <v>0/2</v>
      </c>
      <c r="U44" s="224">
        <f>SUMIFS(Scorecard!$BO$2:$BO$224,Scorecard!$B$2:$B$224,$B44)</f>
        <v>0</v>
      </c>
      <c r="V44" s="724"/>
      <c r="W44" s="726"/>
      <c r="X44" s="25"/>
    </row>
    <row r="45" spans="1:24" x14ac:dyDescent="0.25">
      <c r="A45" s="10" t="s">
        <v>431</v>
      </c>
      <c r="B45" s="213" t="s">
        <v>120</v>
      </c>
      <c r="C45" s="10" t="s">
        <v>122</v>
      </c>
      <c r="D45" s="311">
        <f>'Weightings Calcs'!K43</f>
        <v>3</v>
      </c>
      <c r="E45" s="312">
        <f>'Weightings Calcs'!N43</f>
        <v>4.9844236760124607</v>
      </c>
      <c r="F45" s="724">
        <f>SUM(E45:E46)</f>
        <v>4.9844236760124607</v>
      </c>
      <c r="G45" s="216">
        <f>'Weightings Calcs'!J43</f>
        <v>3</v>
      </c>
      <c r="H45" s="217" t="str">
        <f>SUMIFS(Scorecard!$W$2:$W$224,Scorecard!$B$2:$B$224,B45)&amp;"/"&amp;$G45</f>
        <v>3/3</v>
      </c>
      <c r="I45" s="224">
        <f>SUMIFS(Scorecard!$X$2:$X$224,Scorecard!$B$2:$B$224,B45)</f>
        <v>4.9844236760124607</v>
      </c>
      <c r="J45" s="724">
        <f>SUM(I45:I46)</f>
        <v>4.9844236760124607</v>
      </c>
      <c r="K45" s="726">
        <f>J45/$F45</f>
        <v>1</v>
      </c>
      <c r="L45" s="217" t="str">
        <f>SUMIFS(Scorecard!$AI$2:$AI$224,Scorecard!$B$2:$B$224,$B45)&amp;"/"&amp;$G45</f>
        <v>0/3</v>
      </c>
      <c r="M45" s="224">
        <f>SUMIFS(Scorecard!$AJ$2:$AJ$224,Scorecard!$B$2:$B$224,$B45)</f>
        <v>0</v>
      </c>
      <c r="N45" s="724">
        <f>SUM(M45:M46)</f>
        <v>0</v>
      </c>
      <c r="O45" s="726">
        <f>N45/$F45</f>
        <v>0</v>
      </c>
      <c r="P45" s="217" t="str">
        <f>SUMIFS(Scorecard!$AZ$2:$AZ$224,Scorecard!$B$2:$B$224,$B45)&amp;"/"&amp;$G45</f>
        <v>0/3</v>
      </c>
      <c r="Q45" s="224">
        <f>SUMIFS(Scorecard!$BA$2:$BA$224,Scorecard!$B$2:$B$224,$B45)</f>
        <v>0</v>
      </c>
      <c r="R45" s="724">
        <f>SUM(Q45:Q46)</f>
        <v>0</v>
      </c>
      <c r="S45" s="726">
        <f>R45/$F45</f>
        <v>0</v>
      </c>
      <c r="T45" s="217" t="str">
        <f>SUMIFS(Scorecard!$BN$2:$BN$224,Scorecard!$B$2:$B$224,$B45)&amp;"/"&amp;$G45</f>
        <v>0/3</v>
      </c>
      <c r="U45" s="224">
        <f>SUMIFS(Scorecard!$BO$2:$BO$224,Scorecard!$B$2:$B$224,$B45)</f>
        <v>0</v>
      </c>
      <c r="V45" s="724">
        <f>SUM(U45:U46)</f>
        <v>0</v>
      </c>
      <c r="W45" s="726">
        <f>V45/$F45</f>
        <v>0</v>
      </c>
      <c r="X45" s="25"/>
    </row>
    <row r="46" spans="1:24" x14ac:dyDescent="0.25">
      <c r="A46" s="10" t="s">
        <v>431</v>
      </c>
      <c r="B46" s="213" t="s">
        <v>121</v>
      </c>
      <c r="C46" s="10" t="s">
        <v>123</v>
      </c>
      <c r="D46" s="311">
        <f>'Weightings Calcs'!K44</f>
        <v>3</v>
      </c>
      <c r="E46" s="312">
        <f>'Weightings Calcs'!N44</f>
        <v>0</v>
      </c>
      <c r="F46" s="724"/>
      <c r="G46" s="216">
        <f>'Weightings Calcs'!J44</f>
        <v>2</v>
      </c>
      <c r="H46" s="217" t="str">
        <f>SUMIFS(Scorecard!$W$2:$W$224,Scorecard!$B$2:$B$224,B46)&amp;"/"&amp;$G46</f>
        <v>2/2</v>
      </c>
      <c r="I46" s="224">
        <f>SUMIFS(Scorecard!$X$2:$X$224,Scorecard!$B$2:$B$224,B46)</f>
        <v>0</v>
      </c>
      <c r="J46" s="724"/>
      <c r="K46" s="726"/>
      <c r="L46" s="217" t="str">
        <f>SUMIFS(Scorecard!$AI$2:$AI$224,Scorecard!$B$2:$B$224,$B46)&amp;"/"&amp;$G46</f>
        <v>2/2</v>
      </c>
      <c r="M46" s="224">
        <f>SUMIFS(Scorecard!$AJ$2:$AJ$224,Scorecard!$B$2:$B$224,$B46)</f>
        <v>0</v>
      </c>
      <c r="N46" s="724"/>
      <c r="O46" s="726"/>
      <c r="P46" s="217" t="str">
        <f>SUMIFS(Scorecard!$AZ$2:$AZ$224,Scorecard!$B$2:$B$224,$B46)&amp;"/"&amp;$G46</f>
        <v>0/2</v>
      </c>
      <c r="Q46" s="224">
        <f>SUMIFS(Scorecard!$BA$2:$BA$224,Scorecard!$B$2:$B$224,$B46)</f>
        <v>0</v>
      </c>
      <c r="R46" s="724"/>
      <c r="S46" s="726"/>
      <c r="T46" s="217" t="str">
        <f>SUMIFS(Scorecard!$BN$2:$BN$224,Scorecard!$B$2:$B$224,$B46)&amp;"/"&amp;$G46</f>
        <v>0/2</v>
      </c>
      <c r="U46" s="224">
        <f>SUMIFS(Scorecard!$BO$2:$BO$224,Scorecard!$B$2:$B$224,$B46)</f>
        <v>0</v>
      </c>
      <c r="V46" s="724"/>
      <c r="W46" s="726"/>
      <c r="X46" s="25"/>
    </row>
    <row r="47" spans="1:24" x14ac:dyDescent="0.25">
      <c r="A47" s="10" t="s">
        <v>432</v>
      </c>
      <c r="B47" s="213" t="s">
        <v>124</v>
      </c>
      <c r="C47" s="10" t="s">
        <v>60</v>
      </c>
      <c r="D47" s="311">
        <f>'Weightings Calcs'!K45</f>
        <v>2</v>
      </c>
      <c r="E47" s="312">
        <f>'Weightings Calcs'!N45</f>
        <v>10</v>
      </c>
      <c r="F47" s="218">
        <f>SUM(E47)</f>
        <v>10</v>
      </c>
      <c r="G47" s="219">
        <f>'Weightings Calcs'!J45</f>
        <v>10</v>
      </c>
      <c r="H47" s="220" t="str">
        <f>SUMIFS(Scorecard!$W$2:$W$224,Scorecard!$B$2:$B$224,B47)&amp;"/"&amp;$G47</f>
        <v>1/10</v>
      </c>
      <c r="I47" s="225">
        <f>SUMIFS(Scorecard!$X$2:$X$224,Scorecard!$B$2:$B$224,B47)</f>
        <v>1</v>
      </c>
      <c r="J47" s="218">
        <f>SUM(I47)</f>
        <v>1</v>
      </c>
      <c r="K47" s="221">
        <f>J47/$F47</f>
        <v>0.1</v>
      </c>
      <c r="L47" s="220" t="str">
        <f>SUMIFS(Scorecard!$AI$2:$AI$224,Scorecard!$B$2:$B$224,$B47)&amp;"/"&amp;$G47</f>
        <v>0/10</v>
      </c>
      <c r="M47" s="225">
        <f>SUMIFS(Scorecard!$AJ$2:$AJ$224,Scorecard!$B$2:$B$224,$B47)</f>
        <v>0</v>
      </c>
      <c r="N47" s="218">
        <f>SUM(M47)</f>
        <v>0</v>
      </c>
      <c r="O47" s="221">
        <f>N47/$F47</f>
        <v>0</v>
      </c>
      <c r="P47" s="220" t="str">
        <f>SUMIFS(Scorecard!$AZ$2:$AZ$224,Scorecard!$B$2:$B$224,$B47)&amp;"/"&amp;$G47</f>
        <v>0/10</v>
      </c>
      <c r="Q47" s="225">
        <f>SUMIFS(Scorecard!$BA$2:$BA$224,Scorecard!$B$2:$B$224,$B47)</f>
        <v>0</v>
      </c>
      <c r="R47" s="218">
        <f>SUM(Q47)</f>
        <v>0</v>
      </c>
      <c r="S47" s="221">
        <f>R47/$F47</f>
        <v>0</v>
      </c>
      <c r="T47" s="220" t="str">
        <f>SUMIFS(Scorecard!$BN$2:$BN$224,Scorecard!$B$2:$B$224,$B47)&amp;"/"&amp;$G47</f>
        <v>0/10</v>
      </c>
      <c r="U47" s="225">
        <f>SUMIFS(Scorecard!$BO$2:$BO$224,Scorecard!$B$2:$B$224,$B47)</f>
        <v>0</v>
      </c>
      <c r="V47" s="218">
        <f>SUM(U47)</f>
        <v>0</v>
      </c>
      <c r="W47" s="221">
        <f>V47/$F47</f>
        <v>0</v>
      </c>
      <c r="X47" s="25"/>
    </row>
    <row r="48" spans="1:24" x14ac:dyDescent="0.25">
      <c r="A48" s="226"/>
      <c r="B48" s="227"/>
      <c r="C48" s="228" t="s">
        <v>154</v>
      </c>
      <c r="D48" s="226"/>
      <c r="E48" s="229">
        <f>SUM(credits_normalised_score_poss)</f>
        <v>109.99999999999997</v>
      </c>
      <c r="F48" s="22">
        <f>SUM(F4:F47)</f>
        <v>109.99999999999999</v>
      </c>
      <c r="G48" s="22"/>
      <c r="H48" s="222"/>
      <c r="I48" s="22">
        <f>SUM(I4:I47)</f>
        <v>57.801661474558664</v>
      </c>
      <c r="J48" s="22">
        <f>SUM(J4:J47)</f>
        <v>57.801661474558678</v>
      </c>
      <c r="K48" s="22"/>
      <c r="L48" s="222"/>
      <c r="M48" s="22">
        <f>SUM(M4:M47)</f>
        <v>15.385946694357909</v>
      </c>
      <c r="N48" s="22">
        <f>SUM(N4:N47)</f>
        <v>15.38594669435791</v>
      </c>
      <c r="O48" s="22"/>
      <c r="P48" s="222"/>
      <c r="Q48" s="22">
        <f>SUM(Q4:Q47)</f>
        <v>0</v>
      </c>
      <c r="R48" s="22">
        <f>SUM(R4:R47)</f>
        <v>0</v>
      </c>
      <c r="S48" s="22"/>
      <c r="T48" s="222"/>
      <c r="U48" s="22">
        <f>SUM(U4:U47)</f>
        <v>0</v>
      </c>
      <c r="V48" s="22">
        <f>SUM(V4:V47)</f>
        <v>0</v>
      </c>
      <c r="W48" s="22"/>
      <c r="X48" s="25"/>
    </row>
    <row r="49" spans="1:24" x14ac:dyDescent="0.25">
      <c r="A49" s="25"/>
      <c r="B49" s="28"/>
      <c r="C49" s="25"/>
      <c r="D49" s="25"/>
      <c r="E49" s="25"/>
      <c r="F49" s="25"/>
      <c r="G49" s="25"/>
      <c r="H49" s="25"/>
      <c r="I49" s="25"/>
      <c r="J49" s="25"/>
      <c r="K49" s="25"/>
      <c r="L49" s="25"/>
      <c r="M49" s="25"/>
      <c r="N49" s="25"/>
      <c r="O49" s="25"/>
      <c r="P49" s="25"/>
      <c r="Q49" s="25"/>
      <c r="R49" s="25"/>
      <c r="S49" s="25"/>
      <c r="T49" s="25"/>
      <c r="U49" s="25"/>
      <c r="V49" s="25"/>
      <c r="W49" s="25"/>
      <c r="X49" s="25"/>
    </row>
    <row r="50" spans="1:24" x14ac:dyDescent="0.25">
      <c r="A50" s="25"/>
      <c r="B50" s="28"/>
      <c r="C50" s="25"/>
      <c r="D50" s="25"/>
      <c r="E50" s="25"/>
      <c r="F50" s="25"/>
      <c r="G50" s="25"/>
      <c r="H50" s="25"/>
      <c r="I50" s="25"/>
      <c r="J50" s="25"/>
      <c r="K50" s="25"/>
      <c r="L50" s="25"/>
      <c r="M50" s="25"/>
      <c r="N50" s="25"/>
      <c r="O50" s="25"/>
      <c r="P50" s="25"/>
      <c r="Q50" s="25"/>
      <c r="R50" s="25"/>
      <c r="S50" s="25"/>
      <c r="T50" s="25"/>
      <c r="U50" s="25"/>
      <c r="V50" s="25"/>
      <c r="W50" s="25"/>
      <c r="X50" s="25"/>
    </row>
    <row r="51" spans="1:24" x14ac:dyDescent="0.25">
      <c r="A51" s="25"/>
      <c r="B51" s="28"/>
      <c r="C51" s="25"/>
      <c r="D51" s="25"/>
      <c r="E51" s="25"/>
      <c r="F51" s="25"/>
      <c r="G51" s="25"/>
      <c r="H51" s="25"/>
      <c r="I51" s="25"/>
      <c r="J51" s="25"/>
      <c r="K51" s="25"/>
      <c r="L51" s="25"/>
      <c r="M51" s="25"/>
      <c r="N51" s="25"/>
      <c r="O51" s="25"/>
      <c r="P51" s="25"/>
      <c r="Q51" s="25"/>
      <c r="R51" s="25"/>
      <c r="S51" s="25"/>
      <c r="T51" s="25"/>
      <c r="U51" s="25"/>
      <c r="V51" s="25"/>
      <c r="W51" s="25"/>
      <c r="X51" s="25"/>
    </row>
    <row r="52" spans="1:24" x14ac:dyDescent="0.25">
      <c r="A52" s="25"/>
      <c r="B52" s="28"/>
      <c r="C52" s="25"/>
      <c r="D52" s="25"/>
      <c r="E52" s="25"/>
      <c r="F52" s="25"/>
      <c r="G52" s="25"/>
      <c r="H52" s="25"/>
      <c r="I52" s="25"/>
      <c r="J52" s="25"/>
      <c r="K52" s="25"/>
      <c r="L52" s="25"/>
      <c r="M52" s="25"/>
      <c r="N52" s="25"/>
      <c r="O52" s="25"/>
      <c r="P52" s="25"/>
      <c r="Q52" s="25"/>
      <c r="R52" s="25"/>
      <c r="S52" s="25"/>
      <c r="T52" s="25"/>
      <c r="U52" s="25"/>
      <c r="V52" s="25"/>
      <c r="W52" s="25"/>
      <c r="X52" s="25"/>
    </row>
    <row r="53" spans="1:24" x14ac:dyDescent="0.25">
      <c r="A53" s="25"/>
      <c r="B53" s="28"/>
      <c r="C53" s="25"/>
      <c r="D53" s="25"/>
      <c r="E53" s="25"/>
      <c r="F53" s="25"/>
      <c r="G53" s="25"/>
      <c r="H53" s="25"/>
      <c r="I53" s="25"/>
      <c r="J53" s="25"/>
      <c r="K53" s="25"/>
      <c r="L53" s="25"/>
      <c r="M53" s="25"/>
      <c r="N53" s="25"/>
      <c r="O53" s="25"/>
      <c r="P53" s="25"/>
      <c r="Q53" s="25"/>
      <c r="R53" s="25"/>
      <c r="S53" s="25"/>
      <c r="T53" s="25"/>
      <c r="U53" s="25"/>
      <c r="V53" s="25"/>
      <c r="W53" s="25"/>
      <c r="X53" s="25"/>
    </row>
    <row r="54" spans="1:24" x14ac:dyDescent="0.25">
      <c r="A54" s="25"/>
      <c r="B54" s="28"/>
      <c r="C54" s="25"/>
      <c r="D54" s="25"/>
      <c r="E54" s="25"/>
      <c r="F54" s="25"/>
      <c r="G54" s="25"/>
      <c r="H54" s="25"/>
      <c r="I54" s="25"/>
      <c r="J54" s="25"/>
      <c r="K54" s="25"/>
      <c r="L54" s="25"/>
      <c r="M54" s="25"/>
      <c r="N54" s="25"/>
      <c r="O54" s="25"/>
      <c r="P54" s="25"/>
      <c r="Q54" s="25"/>
      <c r="R54" s="25"/>
      <c r="S54" s="25"/>
      <c r="T54" s="25"/>
      <c r="U54" s="25"/>
      <c r="V54" s="25"/>
      <c r="W54" s="25"/>
      <c r="X54" s="25"/>
    </row>
    <row r="55" spans="1:24" x14ac:dyDescent="0.25">
      <c r="A55" s="25"/>
      <c r="B55" s="28"/>
      <c r="C55" s="25"/>
      <c r="D55" s="25"/>
      <c r="E55" s="25"/>
      <c r="F55" s="25"/>
      <c r="G55" s="25"/>
      <c r="H55" s="25"/>
      <c r="I55" s="25"/>
      <c r="J55" s="25"/>
      <c r="K55" s="25"/>
      <c r="L55" s="25"/>
      <c r="M55" s="25"/>
      <c r="N55" s="25"/>
      <c r="O55" s="25"/>
      <c r="P55" s="25"/>
      <c r="Q55" s="25"/>
      <c r="R55" s="25"/>
      <c r="S55" s="25"/>
      <c r="T55" s="25"/>
      <c r="U55" s="25"/>
      <c r="V55" s="25"/>
      <c r="W55" s="25"/>
      <c r="X55" s="25"/>
    </row>
    <row r="56" spans="1:24" x14ac:dyDescent="0.25">
      <c r="A56" s="25"/>
      <c r="B56" s="28"/>
      <c r="C56" s="25"/>
      <c r="D56" s="25"/>
      <c r="E56" s="25"/>
      <c r="F56" s="25"/>
      <c r="G56" s="25"/>
      <c r="H56" s="25"/>
      <c r="I56" s="25"/>
      <c r="J56" s="25"/>
      <c r="K56" s="25"/>
      <c r="L56" s="25"/>
      <c r="M56" s="25"/>
      <c r="N56" s="25"/>
      <c r="O56" s="25"/>
      <c r="P56" s="25"/>
      <c r="Q56" s="25"/>
      <c r="R56" s="25"/>
      <c r="S56" s="25"/>
      <c r="T56" s="25"/>
      <c r="U56" s="25"/>
      <c r="V56" s="25"/>
      <c r="W56" s="25"/>
      <c r="X56" s="25"/>
    </row>
    <row r="57" spans="1:24" x14ac:dyDescent="0.25">
      <c r="A57" s="25"/>
      <c r="B57" s="28"/>
      <c r="C57" s="25"/>
      <c r="D57" s="25"/>
      <c r="E57" s="25"/>
      <c r="F57" s="25"/>
      <c r="G57" s="25"/>
      <c r="H57" s="25"/>
      <c r="I57" s="25"/>
      <c r="J57" s="25"/>
      <c r="K57" s="25"/>
      <c r="L57" s="25"/>
      <c r="M57" s="25"/>
      <c r="N57" s="25"/>
      <c r="O57" s="25"/>
      <c r="P57" s="25"/>
      <c r="Q57" s="25"/>
      <c r="R57" s="25"/>
      <c r="S57" s="25"/>
      <c r="T57" s="25"/>
      <c r="U57" s="25"/>
      <c r="V57" s="25"/>
      <c r="W57" s="25"/>
      <c r="X57" s="25"/>
    </row>
    <row r="58" spans="1:24" x14ac:dyDescent="0.25">
      <c r="A58" s="25"/>
      <c r="B58" s="28"/>
      <c r="C58" s="25"/>
      <c r="D58" s="25"/>
      <c r="E58" s="25"/>
      <c r="F58" s="25"/>
      <c r="G58" s="25"/>
      <c r="H58" s="25"/>
      <c r="I58" s="25"/>
      <c r="J58" s="25"/>
      <c r="K58" s="25"/>
      <c r="L58" s="25"/>
      <c r="M58" s="25"/>
      <c r="N58" s="25"/>
      <c r="O58" s="25"/>
      <c r="P58" s="25"/>
      <c r="Q58" s="25"/>
      <c r="R58" s="25"/>
      <c r="S58" s="25"/>
      <c r="T58" s="25"/>
      <c r="U58" s="25"/>
      <c r="V58" s="25"/>
      <c r="W58" s="25"/>
      <c r="X58" s="25"/>
    </row>
    <row r="59" spans="1:24" x14ac:dyDescent="0.25">
      <c r="A59" s="25"/>
      <c r="B59" s="28"/>
      <c r="C59" s="25"/>
      <c r="D59" s="25"/>
      <c r="E59" s="25"/>
      <c r="F59" s="25"/>
      <c r="G59" s="25"/>
      <c r="H59" s="25"/>
      <c r="I59" s="25"/>
      <c r="J59" s="25"/>
      <c r="K59" s="25"/>
      <c r="L59" s="25"/>
      <c r="M59" s="25"/>
      <c r="N59" s="25"/>
      <c r="O59" s="25"/>
      <c r="P59" s="25"/>
      <c r="Q59" s="25"/>
      <c r="R59" s="25"/>
      <c r="S59" s="25"/>
      <c r="T59" s="25"/>
      <c r="U59" s="25"/>
      <c r="V59" s="25"/>
      <c r="W59" s="25"/>
      <c r="X59" s="25"/>
    </row>
    <row r="60" spans="1:24" x14ac:dyDescent="0.25">
      <c r="A60" s="25"/>
      <c r="B60" s="28"/>
      <c r="C60" s="25"/>
      <c r="D60" s="25"/>
      <c r="E60" s="25"/>
      <c r="F60" s="25"/>
      <c r="G60" s="25"/>
      <c r="H60" s="25"/>
      <c r="I60" s="25"/>
      <c r="J60" s="25"/>
      <c r="K60" s="25"/>
      <c r="L60" s="25"/>
      <c r="M60" s="25"/>
      <c r="N60" s="25"/>
      <c r="O60" s="25"/>
      <c r="P60" s="25"/>
      <c r="Q60" s="25"/>
      <c r="R60" s="25"/>
      <c r="S60" s="25"/>
      <c r="T60" s="25"/>
      <c r="U60" s="25"/>
      <c r="V60" s="25"/>
      <c r="W60" s="25"/>
      <c r="X60" s="25"/>
    </row>
    <row r="61" spans="1:24" x14ac:dyDescent="0.25">
      <c r="A61" s="25"/>
      <c r="B61" s="28"/>
      <c r="C61" s="25"/>
      <c r="D61" s="25"/>
      <c r="E61" s="25"/>
      <c r="F61" s="25"/>
      <c r="G61" s="25"/>
      <c r="H61" s="25"/>
      <c r="I61" s="25"/>
      <c r="J61" s="25"/>
      <c r="K61" s="25"/>
      <c r="L61" s="25"/>
      <c r="M61" s="25"/>
      <c r="N61" s="25"/>
      <c r="O61" s="25"/>
      <c r="P61" s="25"/>
      <c r="Q61" s="25"/>
      <c r="R61" s="25"/>
      <c r="S61" s="25"/>
      <c r="T61" s="25"/>
      <c r="U61" s="25"/>
      <c r="V61" s="25"/>
      <c r="W61" s="25"/>
      <c r="X61" s="25"/>
    </row>
    <row r="62" spans="1:24" x14ac:dyDescent="0.25">
      <c r="A62" s="25"/>
      <c r="B62" s="28"/>
      <c r="C62" s="25"/>
      <c r="D62" s="25"/>
      <c r="E62" s="25"/>
      <c r="F62" s="25"/>
      <c r="G62" s="25"/>
      <c r="H62" s="25"/>
      <c r="I62" s="25"/>
      <c r="J62" s="25"/>
      <c r="K62" s="25"/>
      <c r="L62" s="25"/>
      <c r="M62" s="25"/>
      <c r="N62" s="25"/>
      <c r="O62" s="25"/>
      <c r="P62" s="25"/>
      <c r="Q62" s="25"/>
      <c r="R62" s="25"/>
      <c r="S62" s="25"/>
      <c r="T62" s="25"/>
      <c r="U62" s="25"/>
      <c r="V62" s="25"/>
      <c r="W62" s="25"/>
      <c r="X62" s="25"/>
    </row>
    <row r="63" spans="1:24" x14ac:dyDescent="0.25">
      <c r="A63" s="25"/>
      <c r="B63" s="28"/>
      <c r="C63" s="25"/>
      <c r="D63" s="25"/>
      <c r="E63" s="25"/>
      <c r="F63" s="25"/>
      <c r="G63" s="25"/>
      <c r="H63" s="25"/>
      <c r="I63" s="25"/>
      <c r="J63" s="25"/>
      <c r="K63" s="25"/>
      <c r="L63" s="25"/>
      <c r="M63" s="25"/>
      <c r="N63" s="25"/>
      <c r="O63" s="25"/>
      <c r="P63" s="25"/>
      <c r="Q63" s="25"/>
      <c r="R63" s="25"/>
      <c r="S63" s="25"/>
      <c r="T63" s="25"/>
      <c r="U63" s="25"/>
      <c r="V63" s="25"/>
      <c r="W63" s="25"/>
      <c r="X63" s="25"/>
    </row>
    <row r="64" spans="1:24" x14ac:dyDescent="0.25">
      <c r="A64" s="25"/>
      <c r="B64" s="28"/>
      <c r="C64" s="25"/>
      <c r="D64" s="25"/>
      <c r="E64" s="25"/>
      <c r="F64" s="25"/>
      <c r="G64" s="25"/>
      <c r="H64" s="25"/>
      <c r="I64" s="25"/>
      <c r="J64" s="25"/>
      <c r="K64" s="25"/>
      <c r="L64" s="25"/>
      <c r="M64" s="25"/>
      <c r="N64" s="25"/>
      <c r="O64" s="25"/>
      <c r="P64" s="25"/>
      <c r="Q64" s="25"/>
      <c r="R64" s="25"/>
      <c r="S64" s="25"/>
      <c r="T64" s="25"/>
      <c r="U64" s="25"/>
      <c r="V64" s="25"/>
      <c r="W64" s="25"/>
      <c r="X64" s="25"/>
    </row>
    <row r="65" spans="1:24" x14ac:dyDescent="0.25">
      <c r="A65" s="25"/>
      <c r="B65" s="28"/>
      <c r="C65" s="25"/>
      <c r="D65" s="25"/>
      <c r="E65" s="25"/>
      <c r="F65" s="25"/>
      <c r="G65" s="25"/>
      <c r="H65" s="25"/>
      <c r="I65" s="25"/>
      <c r="J65" s="25"/>
      <c r="K65" s="25"/>
      <c r="L65" s="25"/>
      <c r="M65" s="25"/>
      <c r="N65" s="25"/>
      <c r="O65" s="25"/>
      <c r="P65" s="25"/>
      <c r="Q65" s="25"/>
      <c r="R65" s="25"/>
      <c r="S65" s="25"/>
      <c r="T65" s="25"/>
      <c r="U65" s="25"/>
      <c r="V65" s="25"/>
      <c r="W65" s="25"/>
      <c r="X65" s="25"/>
    </row>
    <row r="66" spans="1:24" x14ac:dyDescent="0.25">
      <c r="A66" s="25"/>
      <c r="B66" s="28"/>
      <c r="C66" s="25"/>
      <c r="D66" s="25"/>
      <c r="E66" s="25"/>
      <c r="F66" s="25"/>
      <c r="G66" s="25"/>
      <c r="H66" s="25"/>
      <c r="I66" s="25"/>
      <c r="J66" s="25"/>
      <c r="K66" s="25"/>
      <c r="L66" s="25"/>
      <c r="M66" s="25"/>
      <c r="N66" s="25"/>
      <c r="O66" s="25"/>
      <c r="P66" s="25"/>
      <c r="Q66" s="25"/>
      <c r="R66" s="25"/>
      <c r="S66" s="25"/>
      <c r="T66" s="25"/>
      <c r="U66" s="25"/>
      <c r="V66" s="25"/>
      <c r="W66" s="25"/>
      <c r="X66" s="25"/>
    </row>
    <row r="67" spans="1:24" x14ac:dyDescent="0.25">
      <c r="A67" s="25"/>
      <c r="B67" s="28"/>
      <c r="C67" s="25"/>
      <c r="D67" s="25"/>
      <c r="E67" s="25"/>
      <c r="F67" s="25"/>
      <c r="G67" s="25"/>
      <c r="H67" s="25"/>
      <c r="I67" s="25"/>
      <c r="J67" s="25"/>
      <c r="K67" s="25"/>
      <c r="L67" s="25"/>
      <c r="M67" s="25"/>
      <c r="N67" s="25"/>
      <c r="O67" s="25"/>
      <c r="P67" s="25"/>
      <c r="Q67" s="25"/>
      <c r="R67" s="25"/>
      <c r="S67" s="25"/>
      <c r="T67" s="25"/>
      <c r="U67" s="25"/>
      <c r="V67" s="25"/>
      <c r="W67" s="25"/>
      <c r="X67" s="25"/>
    </row>
    <row r="68" spans="1:24" x14ac:dyDescent="0.25">
      <c r="A68" s="25"/>
      <c r="B68" s="28"/>
      <c r="C68" s="25"/>
      <c r="D68" s="25"/>
      <c r="E68" s="25"/>
      <c r="F68" s="25"/>
      <c r="G68" s="25"/>
      <c r="H68" s="25"/>
      <c r="I68" s="25"/>
      <c r="J68" s="25"/>
      <c r="K68" s="25"/>
      <c r="L68" s="25"/>
      <c r="M68" s="25"/>
      <c r="N68" s="25"/>
      <c r="O68" s="25"/>
      <c r="P68" s="25"/>
      <c r="Q68" s="25"/>
      <c r="R68" s="25"/>
      <c r="S68" s="25"/>
      <c r="T68" s="25"/>
      <c r="U68" s="25"/>
      <c r="V68" s="25"/>
      <c r="W68" s="25"/>
      <c r="X68" s="25"/>
    </row>
    <row r="69" spans="1:24" x14ac:dyDescent="0.25">
      <c r="A69" s="25"/>
      <c r="B69" s="28"/>
      <c r="C69" s="25"/>
      <c r="D69" s="25"/>
      <c r="E69" s="25"/>
      <c r="F69" s="25"/>
      <c r="G69" s="25"/>
      <c r="H69" s="25"/>
      <c r="I69" s="25"/>
      <c r="J69" s="25"/>
      <c r="K69" s="25"/>
      <c r="L69" s="25"/>
      <c r="M69" s="25"/>
      <c r="N69" s="25"/>
      <c r="O69" s="25"/>
      <c r="P69" s="25"/>
      <c r="Q69" s="25"/>
      <c r="R69" s="25"/>
      <c r="S69" s="25"/>
      <c r="T69" s="25"/>
      <c r="U69" s="25"/>
      <c r="V69" s="25"/>
      <c r="W69" s="25"/>
      <c r="X69" s="25"/>
    </row>
    <row r="70" spans="1:24" x14ac:dyDescent="0.25">
      <c r="A70" s="25"/>
      <c r="B70" s="28"/>
      <c r="C70" s="25"/>
      <c r="D70" s="25"/>
      <c r="E70" s="25"/>
      <c r="F70" s="25"/>
      <c r="G70" s="25"/>
      <c r="H70" s="25"/>
      <c r="I70" s="25"/>
      <c r="J70" s="25"/>
      <c r="K70" s="25"/>
      <c r="L70" s="25"/>
      <c r="M70" s="25"/>
      <c r="N70" s="25"/>
      <c r="O70" s="25"/>
      <c r="P70" s="25"/>
      <c r="Q70" s="25"/>
      <c r="R70" s="25"/>
      <c r="S70" s="25"/>
      <c r="T70" s="25"/>
      <c r="U70" s="25"/>
      <c r="V70" s="25"/>
      <c r="W70" s="25"/>
      <c r="X70" s="25"/>
    </row>
    <row r="71" spans="1:24" x14ac:dyDescent="0.25">
      <c r="A71" s="25"/>
      <c r="B71" s="28"/>
      <c r="C71" s="25"/>
      <c r="D71" s="25"/>
      <c r="E71" s="25"/>
      <c r="F71" s="25"/>
      <c r="G71" s="25"/>
      <c r="H71" s="25"/>
      <c r="I71" s="25"/>
      <c r="J71" s="25"/>
      <c r="K71" s="25"/>
      <c r="L71" s="25"/>
      <c r="M71" s="25"/>
      <c r="N71" s="25"/>
      <c r="O71" s="25"/>
      <c r="P71" s="25"/>
      <c r="Q71" s="25"/>
      <c r="R71" s="25"/>
      <c r="S71" s="25"/>
      <c r="T71" s="25"/>
      <c r="U71" s="25"/>
      <c r="V71" s="25"/>
      <c r="W71" s="25"/>
      <c r="X71" s="25"/>
    </row>
    <row r="72" spans="1:24" x14ac:dyDescent="0.25">
      <c r="A72" s="25"/>
      <c r="B72" s="28"/>
      <c r="C72" s="25"/>
      <c r="D72" s="25"/>
      <c r="E72" s="25"/>
      <c r="F72" s="25"/>
      <c r="G72" s="25"/>
      <c r="H72" s="25"/>
      <c r="I72" s="25"/>
      <c r="J72" s="25"/>
      <c r="K72" s="25"/>
      <c r="L72" s="25"/>
      <c r="M72" s="25"/>
      <c r="N72" s="25"/>
      <c r="O72" s="25"/>
      <c r="P72" s="25"/>
      <c r="Q72" s="25"/>
      <c r="R72" s="25"/>
      <c r="S72" s="25"/>
      <c r="T72" s="25"/>
      <c r="U72" s="25"/>
      <c r="V72" s="25"/>
      <c r="W72" s="25"/>
      <c r="X72" s="25"/>
    </row>
    <row r="73" spans="1:24" x14ac:dyDescent="0.25">
      <c r="A73" s="25"/>
      <c r="B73" s="28"/>
      <c r="C73" s="25"/>
      <c r="D73" s="25"/>
      <c r="E73" s="25"/>
      <c r="F73" s="25"/>
      <c r="G73" s="25"/>
      <c r="H73" s="25"/>
      <c r="I73" s="25"/>
      <c r="J73" s="25"/>
      <c r="K73" s="25"/>
      <c r="L73" s="25"/>
      <c r="M73" s="25"/>
      <c r="N73" s="25"/>
      <c r="O73" s="25"/>
      <c r="P73" s="25"/>
      <c r="Q73" s="25"/>
      <c r="R73" s="25"/>
      <c r="S73" s="25"/>
      <c r="T73" s="25"/>
      <c r="U73" s="25"/>
      <c r="V73" s="25"/>
      <c r="W73" s="25"/>
      <c r="X73" s="25"/>
    </row>
    <row r="74" spans="1:24" x14ac:dyDescent="0.25">
      <c r="A74" s="25"/>
      <c r="B74" s="28"/>
      <c r="C74" s="25"/>
      <c r="D74" s="25"/>
      <c r="E74" s="25"/>
      <c r="F74" s="25"/>
      <c r="G74" s="25"/>
      <c r="H74" s="25"/>
      <c r="I74" s="25"/>
      <c r="J74" s="25"/>
      <c r="K74" s="25"/>
      <c r="L74" s="25"/>
      <c r="M74" s="25"/>
      <c r="N74" s="25"/>
      <c r="O74" s="25"/>
      <c r="P74" s="25"/>
      <c r="Q74" s="25"/>
      <c r="R74" s="25"/>
      <c r="S74" s="25"/>
      <c r="T74" s="25"/>
      <c r="U74" s="25"/>
      <c r="V74" s="25"/>
      <c r="W74" s="25"/>
      <c r="X74" s="25"/>
    </row>
    <row r="75" spans="1:24" x14ac:dyDescent="0.25">
      <c r="A75" s="25"/>
      <c r="B75" s="28"/>
      <c r="C75" s="25"/>
      <c r="D75" s="25"/>
      <c r="E75" s="25"/>
      <c r="F75" s="25"/>
      <c r="G75" s="25"/>
      <c r="H75" s="25"/>
      <c r="I75" s="25"/>
      <c r="J75" s="25"/>
      <c r="K75" s="25"/>
      <c r="L75" s="25"/>
      <c r="M75" s="25"/>
      <c r="N75" s="25"/>
      <c r="O75" s="25"/>
      <c r="P75" s="25"/>
      <c r="Q75" s="25"/>
      <c r="R75" s="25"/>
      <c r="S75" s="25"/>
      <c r="T75" s="25"/>
      <c r="U75" s="25"/>
      <c r="V75" s="25"/>
      <c r="W75" s="25"/>
      <c r="X75" s="25"/>
    </row>
    <row r="76" spans="1:24" x14ac:dyDescent="0.25">
      <c r="A76" s="25"/>
      <c r="B76" s="28"/>
      <c r="C76" s="25"/>
      <c r="D76" s="25"/>
      <c r="E76" s="25"/>
      <c r="F76" s="25"/>
      <c r="G76" s="25"/>
      <c r="H76" s="25"/>
      <c r="I76" s="25"/>
      <c r="J76" s="25"/>
      <c r="K76" s="25"/>
      <c r="L76" s="25"/>
      <c r="M76" s="25"/>
      <c r="N76" s="25"/>
      <c r="O76" s="25"/>
      <c r="P76" s="25"/>
      <c r="Q76" s="25"/>
      <c r="R76" s="25"/>
      <c r="S76" s="25"/>
      <c r="T76" s="25"/>
      <c r="U76" s="25"/>
      <c r="V76" s="25"/>
      <c r="W76" s="25"/>
      <c r="X76" s="25"/>
    </row>
    <row r="77" spans="1:24" x14ac:dyDescent="0.25">
      <c r="A77" s="25"/>
      <c r="B77" s="28"/>
      <c r="C77" s="25"/>
      <c r="D77" s="25"/>
      <c r="E77" s="25"/>
      <c r="F77" s="25"/>
      <c r="G77" s="25"/>
      <c r="H77" s="25"/>
      <c r="I77" s="25"/>
      <c r="J77" s="25"/>
      <c r="K77" s="25"/>
      <c r="L77" s="25"/>
      <c r="M77" s="25"/>
      <c r="N77" s="25"/>
      <c r="O77" s="25"/>
      <c r="P77" s="25"/>
      <c r="Q77" s="25"/>
      <c r="R77" s="25"/>
      <c r="S77" s="25"/>
      <c r="T77" s="25"/>
      <c r="U77" s="25"/>
      <c r="V77" s="25"/>
      <c r="W77" s="25"/>
      <c r="X77" s="25"/>
    </row>
    <row r="78" spans="1:24" x14ac:dyDescent="0.25">
      <c r="A78" s="25"/>
      <c r="B78" s="28"/>
      <c r="C78" s="25"/>
      <c r="D78" s="25"/>
      <c r="E78" s="25"/>
      <c r="F78" s="25"/>
      <c r="G78" s="25"/>
      <c r="H78" s="25"/>
      <c r="I78" s="25"/>
      <c r="J78" s="25"/>
      <c r="K78" s="25"/>
      <c r="L78" s="25"/>
      <c r="M78" s="25"/>
      <c r="N78" s="25"/>
      <c r="O78" s="25"/>
      <c r="P78" s="25"/>
      <c r="Q78" s="25"/>
      <c r="R78" s="25"/>
      <c r="S78" s="25"/>
      <c r="T78" s="25"/>
      <c r="U78" s="25"/>
      <c r="V78" s="25"/>
      <c r="W78" s="25"/>
      <c r="X78" s="25"/>
    </row>
    <row r="79" spans="1:24" x14ac:dyDescent="0.25">
      <c r="A79" s="25"/>
      <c r="B79" s="28"/>
      <c r="C79" s="25"/>
      <c r="D79" s="25"/>
      <c r="E79" s="25"/>
      <c r="F79" s="25"/>
      <c r="G79" s="25"/>
      <c r="H79" s="25"/>
      <c r="I79" s="25"/>
      <c r="J79" s="25"/>
      <c r="K79" s="25"/>
      <c r="L79" s="25"/>
      <c r="M79" s="25"/>
      <c r="N79" s="25"/>
      <c r="O79" s="25"/>
      <c r="P79" s="25"/>
      <c r="Q79" s="25"/>
      <c r="R79" s="25"/>
      <c r="S79" s="25"/>
      <c r="T79" s="25"/>
      <c r="U79" s="25"/>
      <c r="V79" s="25"/>
      <c r="W79" s="25"/>
      <c r="X79" s="25"/>
    </row>
    <row r="80" spans="1:24" x14ac:dyDescent="0.25">
      <c r="A80" s="25"/>
      <c r="B80" s="28"/>
      <c r="C80" s="25"/>
      <c r="D80" s="25"/>
      <c r="E80" s="25"/>
      <c r="F80" s="25"/>
      <c r="G80" s="25"/>
      <c r="H80" s="25"/>
      <c r="I80" s="25"/>
      <c r="J80" s="25"/>
      <c r="K80" s="25"/>
      <c r="L80" s="25"/>
      <c r="M80" s="25"/>
      <c r="N80" s="25"/>
      <c r="O80" s="25"/>
      <c r="P80" s="25"/>
      <c r="Q80" s="25"/>
      <c r="R80" s="25"/>
      <c r="S80" s="25"/>
      <c r="T80" s="25"/>
      <c r="U80" s="25"/>
      <c r="V80" s="25"/>
      <c r="W80" s="25"/>
      <c r="X80" s="25"/>
    </row>
    <row r="81" spans="1:24" x14ac:dyDescent="0.25">
      <c r="A81" s="25"/>
      <c r="B81" s="28"/>
      <c r="C81" s="25"/>
      <c r="D81" s="25"/>
      <c r="E81" s="25"/>
      <c r="F81" s="25"/>
      <c r="G81" s="25"/>
      <c r="H81" s="25"/>
      <c r="I81" s="25"/>
      <c r="J81" s="25"/>
      <c r="K81" s="25"/>
      <c r="L81" s="25"/>
      <c r="M81" s="25"/>
      <c r="N81" s="25"/>
      <c r="O81" s="25"/>
      <c r="P81" s="25"/>
      <c r="Q81" s="25"/>
      <c r="R81" s="25"/>
      <c r="S81" s="25"/>
      <c r="T81" s="25"/>
      <c r="U81" s="25"/>
      <c r="V81" s="25"/>
      <c r="W81" s="25"/>
      <c r="X81" s="25"/>
    </row>
    <row r="82" spans="1:24" x14ac:dyDescent="0.25">
      <c r="A82" s="25"/>
      <c r="B82" s="28"/>
      <c r="C82" s="25"/>
      <c r="D82" s="25"/>
      <c r="E82" s="25"/>
      <c r="F82" s="25"/>
      <c r="G82" s="25"/>
      <c r="H82" s="25"/>
      <c r="I82" s="25"/>
      <c r="J82" s="25"/>
      <c r="K82" s="25"/>
      <c r="L82" s="25"/>
      <c r="M82" s="25"/>
      <c r="N82" s="25"/>
      <c r="O82" s="25"/>
      <c r="P82" s="25"/>
      <c r="Q82" s="25"/>
      <c r="R82" s="25"/>
      <c r="S82" s="25"/>
      <c r="T82" s="25"/>
      <c r="U82" s="25"/>
      <c r="V82" s="25"/>
      <c r="W82" s="25"/>
      <c r="X82" s="25"/>
    </row>
    <row r="83" spans="1:24" x14ac:dyDescent="0.25">
      <c r="A83" s="25"/>
      <c r="B83" s="28"/>
      <c r="C83" s="25"/>
      <c r="D83" s="25"/>
      <c r="E83" s="25"/>
      <c r="F83" s="25"/>
      <c r="G83" s="25"/>
      <c r="H83" s="25"/>
      <c r="I83" s="25"/>
      <c r="J83" s="25"/>
      <c r="K83" s="25"/>
      <c r="L83" s="25"/>
      <c r="M83" s="25"/>
      <c r="N83" s="25"/>
      <c r="O83" s="25"/>
      <c r="P83" s="25"/>
      <c r="Q83" s="25"/>
      <c r="R83" s="25"/>
      <c r="S83" s="25"/>
      <c r="T83" s="25"/>
      <c r="U83" s="25"/>
      <c r="V83" s="25"/>
      <c r="W83" s="25"/>
      <c r="X83" s="25"/>
    </row>
    <row r="84" spans="1:24" x14ac:dyDescent="0.25">
      <c r="A84" s="25"/>
      <c r="B84" s="28"/>
      <c r="C84" s="25"/>
      <c r="D84" s="25"/>
      <c r="E84" s="25"/>
      <c r="F84" s="25"/>
      <c r="G84" s="25"/>
      <c r="H84" s="25"/>
      <c r="I84" s="25"/>
      <c r="J84" s="25"/>
      <c r="K84" s="25"/>
      <c r="L84" s="25"/>
      <c r="M84" s="25"/>
      <c r="N84" s="25"/>
      <c r="O84" s="25"/>
      <c r="P84" s="25"/>
      <c r="Q84" s="25"/>
      <c r="R84" s="25"/>
      <c r="S84" s="25"/>
      <c r="T84" s="25"/>
      <c r="U84" s="25"/>
      <c r="V84" s="25"/>
      <c r="W84" s="25"/>
      <c r="X84" s="25"/>
    </row>
    <row r="85" spans="1:24" x14ac:dyDescent="0.25">
      <c r="A85" s="25"/>
      <c r="B85" s="28"/>
      <c r="C85" s="25"/>
      <c r="D85" s="25"/>
      <c r="E85" s="25"/>
      <c r="F85" s="25"/>
      <c r="G85" s="25"/>
      <c r="H85" s="25"/>
      <c r="I85" s="25"/>
      <c r="J85" s="25"/>
      <c r="K85" s="25"/>
      <c r="L85" s="25"/>
      <c r="M85" s="25"/>
      <c r="N85" s="25"/>
      <c r="O85" s="25"/>
      <c r="P85" s="25"/>
      <c r="Q85" s="25"/>
      <c r="R85" s="25"/>
      <c r="S85" s="25"/>
      <c r="T85" s="25"/>
      <c r="U85" s="25"/>
      <c r="V85" s="25"/>
      <c r="W85" s="25"/>
      <c r="X85" s="25"/>
    </row>
    <row r="86" spans="1:24" x14ac:dyDescent="0.25">
      <c r="A86" s="25"/>
      <c r="B86" s="28"/>
      <c r="C86" s="25"/>
      <c r="D86" s="25"/>
      <c r="E86" s="25"/>
      <c r="F86" s="25"/>
      <c r="G86" s="25"/>
      <c r="H86" s="25"/>
      <c r="I86" s="25"/>
      <c r="J86" s="25"/>
      <c r="K86" s="25"/>
      <c r="L86" s="25"/>
      <c r="M86" s="25"/>
      <c r="N86" s="25"/>
      <c r="O86" s="25"/>
      <c r="P86" s="25"/>
      <c r="Q86" s="25"/>
      <c r="R86" s="25"/>
      <c r="S86" s="25"/>
      <c r="T86" s="25"/>
      <c r="U86" s="25"/>
      <c r="V86" s="25"/>
      <c r="W86" s="25"/>
      <c r="X86" s="25"/>
    </row>
    <row r="87" spans="1:24" x14ac:dyDescent="0.25">
      <c r="A87" s="25"/>
      <c r="B87" s="28"/>
      <c r="C87" s="25"/>
      <c r="D87" s="25"/>
      <c r="E87" s="25"/>
      <c r="F87" s="25"/>
      <c r="G87" s="25"/>
      <c r="H87" s="25"/>
      <c r="I87" s="25"/>
      <c r="J87" s="25"/>
      <c r="K87" s="25"/>
      <c r="L87" s="25"/>
      <c r="M87" s="25"/>
      <c r="N87" s="25"/>
      <c r="O87" s="25"/>
      <c r="P87" s="25"/>
      <c r="Q87" s="25"/>
      <c r="R87" s="25"/>
      <c r="S87" s="25"/>
      <c r="T87" s="25"/>
      <c r="U87" s="25"/>
      <c r="V87" s="25"/>
      <c r="W87" s="25"/>
      <c r="X87" s="25"/>
    </row>
    <row r="88" spans="1:24" x14ac:dyDescent="0.25">
      <c r="A88" s="25"/>
      <c r="B88" s="28"/>
      <c r="C88" s="25"/>
      <c r="D88" s="25"/>
      <c r="E88" s="25"/>
      <c r="F88" s="25"/>
      <c r="G88" s="25"/>
      <c r="H88" s="25"/>
      <c r="I88" s="25"/>
      <c r="J88" s="25"/>
      <c r="K88" s="25"/>
      <c r="L88" s="25"/>
      <c r="M88" s="25"/>
      <c r="N88" s="25"/>
      <c r="O88" s="25"/>
      <c r="P88" s="25"/>
      <c r="Q88" s="25"/>
      <c r="R88" s="25"/>
      <c r="S88" s="25"/>
      <c r="T88" s="25"/>
      <c r="U88" s="25"/>
      <c r="V88" s="25"/>
      <c r="W88" s="25"/>
      <c r="X88" s="25"/>
    </row>
    <row r="89" spans="1:24" x14ac:dyDescent="0.25">
      <c r="A89" s="25"/>
      <c r="B89" s="28"/>
      <c r="C89" s="25"/>
      <c r="D89" s="25"/>
      <c r="E89" s="25"/>
      <c r="F89" s="25"/>
      <c r="G89" s="25"/>
      <c r="H89" s="25"/>
      <c r="I89" s="25"/>
      <c r="J89" s="25"/>
      <c r="K89" s="25"/>
      <c r="L89" s="25"/>
      <c r="M89" s="25"/>
      <c r="N89" s="25"/>
      <c r="O89" s="25"/>
      <c r="P89" s="25"/>
      <c r="Q89" s="25"/>
      <c r="R89" s="25"/>
      <c r="S89" s="25"/>
      <c r="T89" s="25"/>
      <c r="U89" s="25"/>
      <c r="V89" s="25"/>
      <c r="W89" s="25"/>
      <c r="X89" s="25"/>
    </row>
    <row r="90" spans="1:24" x14ac:dyDescent="0.25">
      <c r="A90" s="25"/>
      <c r="B90" s="28"/>
      <c r="C90" s="25"/>
      <c r="D90" s="25"/>
      <c r="E90" s="25"/>
      <c r="F90" s="25"/>
      <c r="G90" s="25"/>
      <c r="H90" s="25"/>
      <c r="I90" s="25"/>
      <c r="J90" s="25"/>
      <c r="K90" s="25"/>
      <c r="L90" s="25"/>
      <c r="M90" s="25"/>
      <c r="N90" s="25"/>
      <c r="O90" s="25"/>
      <c r="P90" s="25"/>
      <c r="Q90" s="25"/>
      <c r="R90" s="25"/>
      <c r="S90" s="25"/>
      <c r="T90" s="25"/>
      <c r="U90" s="25"/>
      <c r="V90" s="25"/>
      <c r="W90" s="25"/>
      <c r="X90" s="25"/>
    </row>
    <row r="91" spans="1:24" x14ac:dyDescent="0.25">
      <c r="A91" s="25"/>
      <c r="B91" s="28"/>
      <c r="C91" s="25"/>
      <c r="D91" s="25"/>
      <c r="E91" s="25"/>
      <c r="F91" s="25"/>
      <c r="G91" s="25"/>
      <c r="H91" s="25"/>
      <c r="I91" s="25"/>
      <c r="J91" s="25"/>
      <c r="K91" s="25"/>
      <c r="L91" s="25"/>
      <c r="M91" s="25"/>
      <c r="N91" s="25"/>
      <c r="O91" s="25"/>
      <c r="P91" s="25"/>
      <c r="Q91" s="25"/>
      <c r="R91" s="25"/>
      <c r="S91" s="25"/>
      <c r="T91" s="25"/>
      <c r="U91" s="25"/>
      <c r="V91" s="25"/>
      <c r="W91" s="25"/>
      <c r="X91" s="25"/>
    </row>
    <row r="92" spans="1:24" x14ac:dyDescent="0.25">
      <c r="A92" s="25"/>
      <c r="B92" s="28"/>
      <c r="C92" s="25"/>
      <c r="D92" s="25"/>
      <c r="E92" s="25"/>
      <c r="F92" s="25"/>
      <c r="G92" s="25"/>
      <c r="H92" s="25"/>
      <c r="I92" s="25"/>
      <c r="J92" s="25"/>
      <c r="K92" s="25"/>
      <c r="L92" s="25"/>
      <c r="M92" s="25"/>
      <c r="N92" s="25"/>
      <c r="O92" s="25"/>
      <c r="P92" s="25"/>
      <c r="Q92" s="25"/>
      <c r="R92" s="25"/>
      <c r="S92" s="25"/>
      <c r="T92" s="25"/>
      <c r="U92" s="25"/>
      <c r="V92" s="25"/>
      <c r="W92" s="25"/>
      <c r="X92" s="25"/>
    </row>
    <row r="93" spans="1:24" x14ac:dyDescent="0.25">
      <c r="A93" s="25"/>
      <c r="B93" s="28"/>
      <c r="C93" s="25"/>
      <c r="D93" s="25"/>
      <c r="E93" s="25"/>
      <c r="F93" s="25"/>
      <c r="G93" s="25"/>
      <c r="H93" s="25"/>
      <c r="I93" s="25"/>
      <c r="J93" s="25"/>
      <c r="K93" s="25"/>
      <c r="L93" s="25"/>
      <c r="M93" s="25"/>
      <c r="N93" s="25"/>
      <c r="O93" s="25"/>
      <c r="P93" s="25"/>
      <c r="Q93" s="25"/>
      <c r="R93" s="25"/>
      <c r="S93" s="25"/>
      <c r="T93" s="25"/>
      <c r="U93" s="25"/>
      <c r="V93" s="25"/>
      <c r="W93" s="25"/>
      <c r="X93" s="25"/>
    </row>
    <row r="94" spans="1:24" x14ac:dyDescent="0.25">
      <c r="A94" s="25"/>
      <c r="B94" s="28"/>
      <c r="C94" s="25"/>
      <c r="D94" s="25"/>
      <c r="E94" s="25"/>
      <c r="F94" s="25"/>
      <c r="G94" s="25"/>
      <c r="H94" s="25"/>
      <c r="I94" s="25"/>
      <c r="J94" s="25"/>
      <c r="K94" s="25"/>
      <c r="L94" s="25"/>
      <c r="M94" s="25"/>
      <c r="N94" s="25"/>
      <c r="O94" s="25"/>
      <c r="P94" s="25"/>
      <c r="Q94" s="25"/>
      <c r="R94" s="25"/>
      <c r="S94" s="25"/>
      <c r="T94" s="25"/>
      <c r="U94" s="25"/>
      <c r="V94" s="25"/>
      <c r="W94" s="25"/>
      <c r="X94" s="25"/>
    </row>
    <row r="95" spans="1:24" x14ac:dyDescent="0.25">
      <c r="A95" s="25"/>
      <c r="B95" s="28"/>
      <c r="C95" s="25"/>
      <c r="D95" s="25"/>
      <c r="E95" s="25"/>
      <c r="F95" s="25"/>
      <c r="G95" s="25"/>
      <c r="H95" s="25"/>
      <c r="I95" s="25"/>
      <c r="J95" s="25"/>
      <c r="K95" s="25"/>
      <c r="L95" s="25"/>
      <c r="M95" s="25"/>
      <c r="N95" s="25"/>
      <c r="O95" s="25"/>
      <c r="P95" s="25"/>
      <c r="Q95" s="25"/>
      <c r="R95" s="25"/>
      <c r="S95" s="25"/>
      <c r="T95" s="25"/>
      <c r="U95" s="25"/>
      <c r="V95" s="25"/>
      <c r="W95" s="25"/>
      <c r="X95" s="25"/>
    </row>
    <row r="96" spans="1:24" x14ac:dyDescent="0.25">
      <c r="A96" s="25"/>
      <c r="B96" s="28"/>
      <c r="C96" s="25"/>
      <c r="D96" s="25"/>
      <c r="E96" s="25"/>
      <c r="F96" s="25"/>
      <c r="G96" s="25"/>
      <c r="H96" s="25"/>
      <c r="I96" s="25"/>
      <c r="J96" s="25"/>
      <c r="K96" s="25"/>
      <c r="L96" s="25"/>
      <c r="M96" s="25"/>
      <c r="N96" s="25"/>
      <c r="O96" s="25"/>
      <c r="P96" s="25"/>
      <c r="Q96" s="25"/>
      <c r="R96" s="25"/>
      <c r="S96" s="25"/>
      <c r="T96" s="25"/>
      <c r="U96" s="25"/>
      <c r="V96" s="25"/>
      <c r="W96" s="25"/>
      <c r="X96" s="25"/>
    </row>
    <row r="97" spans="1:24" x14ac:dyDescent="0.25">
      <c r="A97" s="25"/>
      <c r="B97" s="28"/>
      <c r="C97" s="25"/>
      <c r="D97" s="25"/>
      <c r="E97" s="25"/>
      <c r="F97" s="25"/>
      <c r="G97" s="25"/>
      <c r="H97" s="25"/>
      <c r="I97" s="25"/>
      <c r="J97" s="25"/>
      <c r="K97" s="25"/>
      <c r="L97" s="25"/>
      <c r="M97" s="25"/>
      <c r="N97" s="25"/>
      <c r="O97" s="25"/>
      <c r="P97" s="25"/>
      <c r="Q97" s="25"/>
      <c r="R97" s="25"/>
      <c r="S97" s="25"/>
      <c r="T97" s="25"/>
      <c r="U97" s="25"/>
      <c r="V97" s="25"/>
      <c r="W97" s="25"/>
      <c r="X97" s="25"/>
    </row>
    <row r="98" spans="1:24" x14ac:dyDescent="0.25">
      <c r="A98" s="25"/>
      <c r="B98" s="28"/>
      <c r="C98" s="25"/>
      <c r="D98" s="25"/>
      <c r="E98" s="25"/>
      <c r="F98" s="25"/>
      <c r="G98" s="25"/>
      <c r="H98" s="25"/>
      <c r="I98" s="25"/>
      <c r="J98" s="25"/>
      <c r="K98" s="25"/>
      <c r="L98" s="25"/>
      <c r="M98" s="25"/>
      <c r="N98" s="25"/>
      <c r="O98" s="25"/>
      <c r="P98" s="25"/>
      <c r="Q98" s="25"/>
      <c r="R98" s="25"/>
      <c r="S98" s="25"/>
      <c r="T98" s="25"/>
      <c r="U98" s="25"/>
      <c r="V98" s="25"/>
      <c r="W98" s="25"/>
      <c r="X98" s="25"/>
    </row>
    <row r="99" spans="1:24" x14ac:dyDescent="0.25">
      <c r="A99" s="25"/>
      <c r="B99" s="28"/>
      <c r="C99" s="25"/>
      <c r="D99" s="25"/>
      <c r="E99" s="25"/>
      <c r="F99" s="25"/>
      <c r="G99" s="25"/>
      <c r="H99" s="25"/>
      <c r="I99" s="25"/>
      <c r="J99" s="25"/>
      <c r="K99" s="25"/>
      <c r="L99" s="25"/>
      <c r="M99" s="25"/>
      <c r="N99" s="25"/>
      <c r="O99" s="25"/>
      <c r="P99" s="25"/>
      <c r="Q99" s="25"/>
      <c r="R99" s="25"/>
      <c r="S99" s="25"/>
      <c r="T99" s="25"/>
      <c r="U99" s="25"/>
      <c r="V99" s="25"/>
      <c r="W99" s="25"/>
      <c r="X99" s="25"/>
    </row>
    <row r="100" spans="1:24" x14ac:dyDescent="0.25">
      <c r="A100" s="25"/>
      <c r="B100" s="28"/>
      <c r="C100" s="25"/>
      <c r="D100" s="25"/>
      <c r="E100" s="25"/>
      <c r="F100" s="25"/>
      <c r="G100" s="25"/>
      <c r="H100" s="25"/>
      <c r="I100" s="25"/>
      <c r="J100" s="25"/>
      <c r="K100" s="25"/>
      <c r="L100" s="25"/>
      <c r="M100" s="25"/>
      <c r="N100" s="25"/>
      <c r="O100" s="25"/>
      <c r="P100" s="25"/>
      <c r="Q100" s="25"/>
      <c r="R100" s="25"/>
      <c r="S100" s="25"/>
      <c r="T100" s="25"/>
      <c r="U100" s="25"/>
      <c r="V100" s="25"/>
      <c r="W100" s="25"/>
      <c r="X100" s="25"/>
    </row>
    <row r="101" spans="1:24" x14ac:dyDescent="0.25">
      <c r="A101" s="25"/>
      <c r="B101" s="28"/>
      <c r="C101" s="25"/>
      <c r="D101" s="25"/>
      <c r="E101" s="25"/>
      <c r="F101" s="25"/>
      <c r="G101" s="25"/>
      <c r="H101" s="25"/>
      <c r="I101" s="25"/>
      <c r="J101" s="25"/>
      <c r="K101" s="25"/>
      <c r="L101" s="25"/>
      <c r="M101" s="25"/>
      <c r="N101" s="25"/>
      <c r="O101" s="25"/>
      <c r="P101" s="25"/>
      <c r="Q101" s="25"/>
      <c r="R101" s="25"/>
      <c r="S101" s="25"/>
      <c r="T101" s="25"/>
      <c r="U101" s="25"/>
      <c r="V101" s="25"/>
      <c r="W101" s="25"/>
      <c r="X101" s="25"/>
    </row>
    <row r="102" spans="1:24" x14ac:dyDescent="0.25">
      <c r="A102" s="25"/>
      <c r="B102" s="28"/>
      <c r="C102" s="25"/>
      <c r="D102" s="25"/>
      <c r="E102" s="25"/>
      <c r="F102" s="25"/>
      <c r="G102" s="25"/>
      <c r="H102" s="25"/>
      <c r="I102" s="25"/>
      <c r="J102" s="25"/>
      <c r="K102" s="25"/>
      <c r="L102" s="25"/>
      <c r="M102" s="25"/>
      <c r="N102" s="25"/>
      <c r="O102" s="25"/>
      <c r="P102" s="25"/>
      <c r="Q102" s="25"/>
      <c r="R102" s="25"/>
      <c r="S102" s="25"/>
      <c r="T102" s="25"/>
      <c r="U102" s="25"/>
      <c r="V102" s="25"/>
      <c r="W102" s="25"/>
      <c r="X102" s="25"/>
    </row>
    <row r="103" spans="1:24" x14ac:dyDescent="0.25">
      <c r="A103" s="25"/>
      <c r="B103" s="28"/>
      <c r="C103" s="25"/>
      <c r="D103" s="25"/>
      <c r="E103" s="25"/>
      <c r="F103" s="25"/>
      <c r="G103" s="25"/>
      <c r="H103" s="25"/>
      <c r="I103" s="25"/>
      <c r="J103" s="25"/>
      <c r="K103" s="25"/>
      <c r="L103" s="25"/>
      <c r="M103" s="25"/>
      <c r="N103" s="25"/>
      <c r="O103" s="25"/>
      <c r="P103" s="25"/>
      <c r="Q103" s="25"/>
      <c r="R103" s="25"/>
      <c r="S103" s="25"/>
      <c r="T103" s="25"/>
      <c r="U103" s="25"/>
      <c r="V103" s="25"/>
      <c r="W103" s="25"/>
      <c r="X103" s="25"/>
    </row>
    <row r="104" spans="1:24" x14ac:dyDescent="0.25">
      <c r="A104" s="25"/>
      <c r="B104" s="28"/>
      <c r="C104" s="25"/>
      <c r="D104" s="25"/>
      <c r="E104" s="25"/>
      <c r="F104" s="25"/>
      <c r="G104" s="25"/>
      <c r="H104" s="25"/>
      <c r="I104" s="25"/>
      <c r="J104" s="25"/>
      <c r="K104" s="25"/>
      <c r="L104" s="25"/>
      <c r="M104" s="25"/>
      <c r="N104" s="25"/>
      <c r="O104" s="25"/>
      <c r="P104" s="25"/>
      <c r="Q104" s="25"/>
      <c r="R104" s="25"/>
      <c r="S104" s="25"/>
      <c r="T104" s="25"/>
      <c r="U104" s="25"/>
      <c r="V104" s="25"/>
      <c r="W104" s="25"/>
      <c r="X104" s="25"/>
    </row>
    <row r="105" spans="1:24" x14ac:dyDescent="0.25">
      <c r="A105" s="25"/>
      <c r="B105" s="28"/>
      <c r="C105" s="25"/>
      <c r="D105" s="25"/>
      <c r="E105" s="25"/>
      <c r="F105" s="25"/>
      <c r="G105" s="25"/>
      <c r="H105" s="25"/>
      <c r="I105" s="25"/>
      <c r="J105" s="25"/>
      <c r="K105" s="25"/>
      <c r="L105" s="25"/>
      <c r="M105" s="25"/>
      <c r="N105" s="25"/>
      <c r="O105" s="25"/>
      <c r="P105" s="25"/>
      <c r="Q105" s="25"/>
      <c r="R105" s="25"/>
      <c r="S105" s="25"/>
      <c r="T105" s="25"/>
      <c r="U105" s="25"/>
      <c r="V105" s="25"/>
      <c r="W105" s="25"/>
      <c r="X105" s="25"/>
    </row>
    <row r="106" spans="1:24" x14ac:dyDescent="0.25">
      <c r="A106" s="25"/>
      <c r="B106" s="28"/>
      <c r="C106" s="25"/>
      <c r="D106" s="25"/>
      <c r="E106" s="25"/>
      <c r="F106" s="25"/>
      <c r="G106" s="25"/>
      <c r="H106" s="25"/>
      <c r="I106" s="25"/>
      <c r="J106" s="25"/>
      <c r="K106" s="25"/>
      <c r="L106" s="25"/>
      <c r="M106" s="25"/>
      <c r="N106" s="25"/>
      <c r="O106" s="25"/>
      <c r="P106" s="25"/>
      <c r="Q106" s="25"/>
      <c r="R106" s="25"/>
      <c r="S106" s="25"/>
      <c r="T106" s="25"/>
      <c r="U106" s="25"/>
      <c r="V106" s="25"/>
      <c r="W106" s="25"/>
      <c r="X106" s="25"/>
    </row>
    <row r="107" spans="1:24" x14ac:dyDescent="0.25">
      <c r="A107" s="25"/>
      <c r="B107" s="28"/>
      <c r="C107" s="25"/>
      <c r="D107" s="25"/>
      <c r="E107" s="25"/>
      <c r="F107" s="25"/>
      <c r="G107" s="25"/>
      <c r="H107" s="25"/>
      <c r="I107" s="25"/>
      <c r="J107" s="25"/>
      <c r="K107" s="25"/>
      <c r="L107" s="25"/>
      <c r="M107" s="25"/>
      <c r="N107" s="25"/>
      <c r="O107" s="25"/>
      <c r="P107" s="25"/>
      <c r="Q107" s="25"/>
      <c r="R107" s="25"/>
      <c r="S107" s="25"/>
      <c r="T107" s="25"/>
      <c r="U107" s="25"/>
      <c r="V107" s="25"/>
      <c r="W107" s="25"/>
      <c r="X107" s="25"/>
    </row>
    <row r="108" spans="1:24" x14ac:dyDescent="0.25">
      <c r="A108" s="25"/>
      <c r="B108" s="28"/>
      <c r="C108" s="25"/>
      <c r="D108" s="25"/>
      <c r="E108" s="25"/>
      <c r="F108" s="25"/>
      <c r="G108" s="25"/>
      <c r="H108" s="25"/>
      <c r="I108" s="25"/>
      <c r="J108" s="25"/>
      <c r="K108" s="25"/>
      <c r="L108" s="25"/>
      <c r="M108" s="25"/>
      <c r="N108" s="25"/>
      <c r="O108" s="25"/>
      <c r="P108" s="25"/>
      <c r="Q108" s="25"/>
      <c r="R108" s="25"/>
      <c r="S108" s="25"/>
      <c r="T108" s="25"/>
      <c r="U108" s="25"/>
      <c r="V108" s="25"/>
      <c r="W108" s="25"/>
      <c r="X108" s="25"/>
    </row>
    <row r="109" spans="1:24" x14ac:dyDescent="0.25">
      <c r="A109" s="25"/>
      <c r="B109" s="28"/>
      <c r="C109" s="25"/>
      <c r="D109" s="25"/>
      <c r="E109" s="25"/>
      <c r="F109" s="25"/>
      <c r="G109" s="25"/>
      <c r="H109" s="25"/>
      <c r="I109" s="25"/>
      <c r="J109" s="25"/>
      <c r="K109" s="25"/>
      <c r="L109" s="25"/>
      <c r="M109" s="25"/>
      <c r="N109" s="25"/>
      <c r="O109" s="25"/>
      <c r="P109" s="25"/>
      <c r="Q109" s="25"/>
      <c r="R109" s="25"/>
      <c r="S109" s="25"/>
      <c r="T109" s="25"/>
      <c r="U109" s="25"/>
      <c r="V109" s="25"/>
      <c r="W109" s="25"/>
      <c r="X109" s="25"/>
    </row>
    <row r="110" spans="1:24" x14ac:dyDescent="0.25">
      <c r="A110" s="25"/>
      <c r="B110" s="28"/>
      <c r="C110" s="25"/>
      <c r="D110" s="25"/>
      <c r="E110" s="25"/>
      <c r="F110" s="25"/>
      <c r="G110" s="25"/>
      <c r="H110" s="25"/>
      <c r="I110" s="25"/>
      <c r="J110" s="25"/>
      <c r="K110" s="25"/>
      <c r="L110" s="25"/>
      <c r="M110" s="25"/>
      <c r="N110" s="25"/>
      <c r="O110" s="25"/>
      <c r="P110" s="25"/>
      <c r="Q110" s="25"/>
      <c r="R110" s="25"/>
      <c r="S110" s="25"/>
      <c r="T110" s="25"/>
      <c r="U110" s="25"/>
      <c r="V110" s="25"/>
      <c r="W110" s="25"/>
      <c r="X110" s="25"/>
    </row>
    <row r="111" spans="1:24" x14ac:dyDescent="0.25">
      <c r="A111" s="25"/>
      <c r="B111" s="28"/>
      <c r="C111" s="25"/>
      <c r="D111" s="25"/>
      <c r="E111" s="25"/>
      <c r="F111" s="25"/>
      <c r="G111" s="25"/>
      <c r="H111" s="25"/>
      <c r="I111" s="25"/>
      <c r="J111" s="25"/>
      <c r="K111" s="25"/>
      <c r="L111" s="25"/>
      <c r="M111" s="25"/>
      <c r="N111" s="25"/>
      <c r="O111" s="25"/>
      <c r="P111" s="25"/>
      <c r="Q111" s="25"/>
      <c r="R111" s="25"/>
      <c r="S111" s="25"/>
      <c r="T111" s="25"/>
      <c r="U111" s="25"/>
      <c r="V111" s="25"/>
      <c r="W111" s="25"/>
      <c r="X111" s="25"/>
    </row>
    <row r="112" spans="1:24" x14ac:dyDescent="0.25">
      <c r="A112" s="25"/>
      <c r="B112" s="28"/>
      <c r="C112" s="25"/>
      <c r="D112" s="25"/>
      <c r="E112" s="25"/>
      <c r="F112" s="25"/>
      <c r="G112" s="25"/>
      <c r="H112" s="25"/>
      <c r="I112" s="25"/>
      <c r="J112" s="25"/>
      <c r="K112" s="25"/>
      <c r="L112" s="25"/>
      <c r="M112" s="25"/>
      <c r="N112" s="25"/>
      <c r="O112" s="25"/>
      <c r="P112" s="25"/>
      <c r="Q112" s="25"/>
      <c r="R112" s="25"/>
      <c r="S112" s="25"/>
      <c r="T112" s="25"/>
      <c r="U112" s="25"/>
      <c r="V112" s="25"/>
      <c r="W112" s="25"/>
      <c r="X112" s="25"/>
    </row>
    <row r="113" spans="1:24" x14ac:dyDescent="0.25">
      <c r="A113" s="25"/>
      <c r="B113" s="28"/>
      <c r="C113" s="25"/>
      <c r="D113" s="25"/>
      <c r="E113" s="25"/>
      <c r="F113" s="25"/>
      <c r="G113" s="25"/>
      <c r="H113" s="25"/>
      <c r="I113" s="25"/>
      <c r="J113" s="25"/>
      <c r="K113" s="25"/>
      <c r="L113" s="25"/>
      <c r="M113" s="25"/>
      <c r="N113" s="25"/>
      <c r="O113" s="25"/>
      <c r="P113" s="25"/>
      <c r="Q113" s="25"/>
      <c r="R113" s="25"/>
      <c r="S113" s="25"/>
      <c r="T113" s="25"/>
      <c r="U113" s="25"/>
      <c r="V113" s="25"/>
      <c r="W113" s="25"/>
      <c r="X113" s="25"/>
    </row>
    <row r="114" spans="1:24" x14ac:dyDescent="0.25">
      <c r="A114" s="25"/>
      <c r="B114" s="28"/>
      <c r="C114" s="25"/>
      <c r="D114" s="25"/>
      <c r="E114" s="25"/>
      <c r="F114" s="25"/>
      <c r="G114" s="25"/>
      <c r="H114" s="25"/>
      <c r="I114" s="25"/>
      <c r="J114" s="25"/>
      <c r="K114" s="25"/>
      <c r="L114" s="25"/>
      <c r="M114" s="25"/>
      <c r="N114" s="25"/>
      <c r="O114" s="25"/>
      <c r="P114" s="25"/>
      <c r="Q114" s="25"/>
      <c r="R114" s="25"/>
      <c r="S114" s="25"/>
      <c r="T114" s="25"/>
      <c r="U114" s="25"/>
      <c r="V114" s="25"/>
      <c r="W114" s="25"/>
      <c r="X114" s="25"/>
    </row>
    <row r="115" spans="1:24" x14ac:dyDescent="0.25">
      <c r="A115" s="25"/>
      <c r="B115" s="28"/>
      <c r="C115" s="25"/>
      <c r="D115" s="25"/>
      <c r="E115" s="25"/>
      <c r="F115" s="25"/>
      <c r="G115" s="25"/>
      <c r="H115" s="25"/>
      <c r="I115" s="25"/>
      <c r="J115" s="25"/>
      <c r="K115" s="25"/>
      <c r="L115" s="25"/>
      <c r="M115" s="25"/>
      <c r="N115" s="25"/>
      <c r="O115" s="25"/>
      <c r="P115" s="25"/>
      <c r="Q115" s="25"/>
      <c r="R115" s="25"/>
      <c r="S115" s="25"/>
      <c r="T115" s="25"/>
      <c r="U115" s="25"/>
      <c r="V115" s="25"/>
      <c r="W115" s="25"/>
      <c r="X115" s="25"/>
    </row>
    <row r="116" spans="1:24" x14ac:dyDescent="0.25">
      <c r="A116" s="25"/>
      <c r="B116" s="28"/>
      <c r="C116" s="25"/>
      <c r="D116" s="25"/>
      <c r="E116" s="25"/>
      <c r="F116" s="25"/>
      <c r="G116" s="25"/>
      <c r="H116" s="25"/>
      <c r="I116" s="25"/>
      <c r="J116" s="25"/>
      <c r="K116" s="25"/>
      <c r="L116" s="25"/>
      <c r="M116" s="25"/>
      <c r="N116" s="25"/>
      <c r="O116" s="25"/>
      <c r="P116" s="25"/>
      <c r="Q116" s="25"/>
      <c r="R116" s="25"/>
      <c r="S116" s="25"/>
      <c r="T116" s="25"/>
      <c r="U116" s="25"/>
      <c r="V116" s="25"/>
      <c r="W116" s="25"/>
      <c r="X116" s="25"/>
    </row>
    <row r="117" spans="1:24" x14ac:dyDescent="0.25">
      <c r="A117" s="25"/>
      <c r="B117" s="28"/>
      <c r="C117" s="25"/>
      <c r="D117" s="25"/>
      <c r="E117" s="25"/>
      <c r="F117" s="25"/>
      <c r="G117" s="25"/>
      <c r="H117" s="25"/>
      <c r="I117" s="25"/>
      <c r="J117" s="25"/>
      <c r="K117" s="25"/>
      <c r="L117" s="25"/>
      <c r="M117" s="25"/>
      <c r="N117" s="25"/>
      <c r="O117" s="25"/>
      <c r="P117" s="25"/>
      <c r="Q117" s="25"/>
      <c r="R117" s="25"/>
      <c r="S117" s="25"/>
      <c r="T117" s="25"/>
      <c r="U117" s="25"/>
      <c r="V117" s="25"/>
      <c r="W117" s="25"/>
      <c r="X117" s="25"/>
    </row>
    <row r="118" spans="1:24" x14ac:dyDescent="0.25">
      <c r="A118" s="25"/>
      <c r="B118" s="28"/>
      <c r="C118" s="25"/>
      <c r="D118" s="25"/>
      <c r="E118" s="25"/>
      <c r="F118" s="25"/>
      <c r="G118" s="25"/>
      <c r="H118" s="25"/>
      <c r="I118" s="25"/>
      <c r="J118" s="25"/>
      <c r="K118" s="25"/>
      <c r="L118" s="25"/>
      <c r="M118" s="25"/>
      <c r="N118" s="25"/>
      <c r="O118" s="25"/>
      <c r="P118" s="25"/>
      <c r="Q118" s="25"/>
      <c r="R118" s="25"/>
      <c r="S118" s="25"/>
      <c r="T118" s="25"/>
      <c r="U118" s="25"/>
      <c r="V118" s="25"/>
      <c r="W118" s="25"/>
      <c r="X118" s="25"/>
    </row>
    <row r="119" spans="1:24" x14ac:dyDescent="0.25">
      <c r="A119" s="25"/>
      <c r="B119" s="28"/>
      <c r="C119" s="25"/>
      <c r="D119" s="25"/>
      <c r="E119" s="25"/>
      <c r="F119" s="25"/>
      <c r="G119" s="25"/>
      <c r="H119" s="25"/>
      <c r="I119" s="25"/>
      <c r="J119" s="25"/>
      <c r="K119" s="25"/>
      <c r="L119" s="25"/>
      <c r="M119" s="25"/>
      <c r="N119" s="25"/>
      <c r="O119" s="25"/>
      <c r="P119" s="25"/>
      <c r="Q119" s="25"/>
      <c r="R119" s="25"/>
      <c r="S119" s="25"/>
      <c r="T119" s="25"/>
      <c r="U119" s="25"/>
      <c r="V119" s="25"/>
      <c r="W119" s="25"/>
      <c r="X119" s="25"/>
    </row>
    <row r="120" spans="1:24" x14ac:dyDescent="0.25">
      <c r="A120" s="25"/>
      <c r="B120" s="28"/>
      <c r="C120" s="25"/>
      <c r="D120" s="25"/>
      <c r="E120" s="25"/>
      <c r="F120" s="25"/>
      <c r="G120" s="25"/>
      <c r="H120" s="25"/>
      <c r="I120" s="25"/>
      <c r="J120" s="25"/>
      <c r="K120" s="25"/>
      <c r="L120" s="25"/>
      <c r="M120" s="25"/>
      <c r="N120" s="25"/>
      <c r="O120" s="25"/>
      <c r="P120" s="25"/>
      <c r="Q120" s="25"/>
      <c r="R120" s="25"/>
      <c r="S120" s="25"/>
      <c r="T120" s="25"/>
      <c r="U120" s="25"/>
      <c r="V120" s="25"/>
      <c r="W120" s="25"/>
      <c r="X120" s="25"/>
    </row>
    <row r="121" spans="1:24" x14ac:dyDescent="0.25">
      <c r="A121" s="25"/>
      <c r="B121" s="28"/>
      <c r="C121" s="25"/>
      <c r="D121" s="25"/>
      <c r="E121" s="25"/>
      <c r="F121" s="25"/>
      <c r="G121" s="25"/>
      <c r="H121" s="25"/>
      <c r="I121" s="25"/>
      <c r="J121" s="25"/>
      <c r="K121" s="25"/>
      <c r="L121" s="25"/>
      <c r="M121" s="25"/>
      <c r="N121" s="25"/>
      <c r="O121" s="25"/>
      <c r="P121" s="25"/>
      <c r="Q121" s="25"/>
      <c r="R121" s="25"/>
      <c r="S121" s="25"/>
      <c r="T121" s="25"/>
      <c r="U121" s="25"/>
      <c r="V121" s="25"/>
      <c r="W121" s="25"/>
      <c r="X121" s="25"/>
    </row>
    <row r="122" spans="1:24" x14ac:dyDescent="0.25">
      <c r="A122" s="25"/>
      <c r="B122" s="28"/>
      <c r="C122" s="25"/>
      <c r="D122" s="25"/>
      <c r="E122" s="25"/>
      <c r="F122" s="25"/>
      <c r="G122" s="25"/>
      <c r="H122" s="25"/>
      <c r="I122" s="25"/>
      <c r="J122" s="25"/>
      <c r="K122" s="25"/>
      <c r="L122" s="25"/>
      <c r="M122" s="25"/>
      <c r="N122" s="25"/>
      <c r="O122" s="25"/>
      <c r="P122" s="25"/>
      <c r="Q122" s="25"/>
      <c r="R122" s="25"/>
      <c r="S122" s="25"/>
      <c r="T122" s="25"/>
      <c r="U122" s="25"/>
      <c r="V122" s="25"/>
      <c r="W122" s="25"/>
      <c r="X122" s="25"/>
    </row>
    <row r="123" spans="1:24" x14ac:dyDescent="0.25">
      <c r="A123" s="25"/>
      <c r="B123" s="28"/>
      <c r="C123" s="25"/>
      <c r="D123" s="25"/>
      <c r="E123" s="25"/>
      <c r="F123" s="25"/>
      <c r="G123" s="25"/>
      <c r="H123" s="25"/>
      <c r="I123" s="25"/>
      <c r="J123" s="25"/>
      <c r="K123" s="25"/>
      <c r="L123" s="25"/>
      <c r="M123" s="25"/>
      <c r="N123" s="25"/>
      <c r="O123" s="25"/>
      <c r="P123" s="25"/>
      <c r="Q123" s="25"/>
      <c r="R123" s="25"/>
      <c r="S123" s="25"/>
      <c r="T123" s="25"/>
      <c r="U123" s="25"/>
      <c r="V123" s="25"/>
      <c r="W123" s="25"/>
      <c r="X123" s="25"/>
    </row>
    <row r="124" spans="1:24" x14ac:dyDescent="0.25">
      <c r="A124" s="25"/>
      <c r="B124" s="28"/>
      <c r="C124" s="25"/>
      <c r="D124" s="25"/>
      <c r="E124" s="25"/>
      <c r="F124" s="25"/>
      <c r="G124" s="25"/>
      <c r="H124" s="25"/>
      <c r="I124" s="25"/>
      <c r="J124" s="25"/>
      <c r="K124" s="25"/>
      <c r="L124" s="25"/>
      <c r="M124" s="25"/>
      <c r="N124" s="25"/>
      <c r="O124" s="25"/>
      <c r="P124" s="25"/>
      <c r="Q124" s="25"/>
      <c r="R124" s="25"/>
      <c r="S124" s="25"/>
      <c r="T124" s="25"/>
      <c r="U124" s="25"/>
      <c r="V124" s="25"/>
      <c r="W124" s="25"/>
      <c r="X124" s="25"/>
    </row>
    <row r="125" spans="1:24" x14ac:dyDescent="0.25">
      <c r="A125" s="25"/>
      <c r="B125" s="28"/>
      <c r="C125" s="25"/>
      <c r="D125" s="25"/>
      <c r="E125" s="25"/>
      <c r="F125" s="25"/>
      <c r="G125" s="25"/>
      <c r="H125" s="25"/>
      <c r="I125" s="25"/>
      <c r="J125" s="25"/>
      <c r="K125" s="25"/>
      <c r="L125" s="25"/>
      <c r="M125" s="25"/>
      <c r="N125" s="25"/>
      <c r="O125" s="25"/>
      <c r="P125" s="25"/>
      <c r="Q125" s="25"/>
      <c r="R125" s="25"/>
      <c r="S125" s="25"/>
      <c r="T125" s="25"/>
      <c r="U125" s="25"/>
      <c r="V125" s="25"/>
      <c r="W125" s="25"/>
      <c r="X125" s="25"/>
    </row>
    <row r="126" spans="1:24" x14ac:dyDescent="0.25">
      <c r="A126" s="25"/>
      <c r="B126" s="28"/>
      <c r="C126" s="25"/>
      <c r="D126" s="25"/>
      <c r="E126" s="25"/>
      <c r="F126" s="25"/>
      <c r="G126" s="25"/>
      <c r="H126" s="25"/>
      <c r="I126" s="25"/>
      <c r="J126" s="25"/>
      <c r="K126" s="25"/>
      <c r="L126" s="25"/>
      <c r="M126" s="25"/>
      <c r="N126" s="25"/>
      <c r="O126" s="25"/>
      <c r="P126" s="25"/>
      <c r="Q126" s="25"/>
      <c r="R126" s="25"/>
      <c r="S126" s="25"/>
      <c r="T126" s="25"/>
      <c r="U126" s="25"/>
      <c r="V126" s="25"/>
      <c r="W126" s="25"/>
      <c r="X126" s="25"/>
    </row>
    <row r="127" spans="1:24" x14ac:dyDescent="0.25">
      <c r="A127" s="25"/>
      <c r="B127" s="28"/>
      <c r="C127" s="25"/>
      <c r="D127" s="25"/>
      <c r="E127" s="25"/>
      <c r="F127" s="25"/>
      <c r="G127" s="25"/>
      <c r="H127" s="25"/>
      <c r="I127" s="25"/>
      <c r="J127" s="25"/>
      <c r="K127" s="25"/>
      <c r="L127" s="25"/>
      <c r="M127" s="25"/>
      <c r="N127" s="25"/>
      <c r="O127" s="25"/>
      <c r="P127" s="25"/>
      <c r="Q127" s="25"/>
      <c r="R127" s="25"/>
      <c r="S127" s="25"/>
      <c r="T127" s="25"/>
      <c r="U127" s="25"/>
      <c r="V127" s="25"/>
      <c r="W127" s="25"/>
      <c r="X127" s="25"/>
    </row>
    <row r="128" spans="1:24" x14ac:dyDescent="0.25">
      <c r="A128" s="25"/>
      <c r="B128" s="28"/>
      <c r="C128" s="25"/>
      <c r="D128" s="25"/>
      <c r="E128" s="25"/>
      <c r="F128" s="25"/>
      <c r="G128" s="25"/>
      <c r="H128" s="25"/>
      <c r="I128" s="25"/>
      <c r="J128" s="25"/>
      <c r="K128" s="25"/>
      <c r="L128" s="25"/>
      <c r="M128" s="25"/>
      <c r="N128" s="25"/>
      <c r="O128" s="25"/>
      <c r="P128" s="25"/>
      <c r="Q128" s="25"/>
      <c r="R128" s="25"/>
      <c r="S128" s="25"/>
      <c r="T128" s="25"/>
      <c r="U128" s="25"/>
      <c r="V128" s="25"/>
      <c r="W128" s="25"/>
      <c r="X128" s="25"/>
    </row>
    <row r="129" spans="1:24" x14ac:dyDescent="0.25">
      <c r="A129" s="25"/>
      <c r="B129" s="28"/>
      <c r="C129" s="25"/>
      <c r="D129" s="25"/>
      <c r="E129" s="25"/>
      <c r="F129" s="25"/>
      <c r="G129" s="25"/>
      <c r="H129" s="25"/>
      <c r="I129" s="25"/>
      <c r="J129" s="25"/>
      <c r="K129" s="25"/>
      <c r="L129" s="25"/>
      <c r="M129" s="25"/>
      <c r="N129" s="25"/>
      <c r="O129" s="25"/>
      <c r="P129" s="25"/>
      <c r="Q129" s="25"/>
      <c r="R129" s="25"/>
      <c r="S129" s="25"/>
      <c r="T129" s="25"/>
      <c r="U129" s="25"/>
      <c r="V129" s="25"/>
      <c r="W129" s="25"/>
      <c r="X129" s="25"/>
    </row>
    <row r="130" spans="1:24" x14ac:dyDescent="0.25">
      <c r="A130" s="25"/>
      <c r="B130" s="28"/>
      <c r="C130" s="25"/>
      <c r="D130" s="25"/>
      <c r="E130" s="25"/>
      <c r="F130" s="25"/>
      <c r="G130" s="25"/>
      <c r="H130" s="25"/>
      <c r="I130" s="25"/>
      <c r="J130" s="25"/>
      <c r="K130" s="25"/>
      <c r="L130" s="25"/>
      <c r="M130" s="25"/>
      <c r="N130" s="25"/>
      <c r="O130" s="25"/>
      <c r="P130" s="25"/>
      <c r="Q130" s="25"/>
      <c r="R130" s="25"/>
      <c r="S130" s="25"/>
      <c r="T130" s="25"/>
      <c r="U130" s="25"/>
      <c r="V130" s="25"/>
      <c r="W130" s="25"/>
      <c r="X130" s="25"/>
    </row>
    <row r="131" spans="1:24" x14ac:dyDescent="0.25">
      <c r="A131" s="25"/>
      <c r="B131" s="28"/>
      <c r="C131" s="25"/>
      <c r="D131" s="25"/>
      <c r="E131" s="25"/>
      <c r="F131" s="25"/>
      <c r="G131" s="25"/>
      <c r="H131" s="25"/>
      <c r="I131" s="25"/>
      <c r="J131" s="25"/>
      <c r="K131" s="25"/>
      <c r="L131" s="25"/>
      <c r="M131" s="25"/>
      <c r="N131" s="25"/>
      <c r="O131" s="25"/>
      <c r="P131" s="25"/>
      <c r="Q131" s="25"/>
      <c r="R131" s="25"/>
      <c r="S131" s="25"/>
      <c r="T131" s="25"/>
      <c r="U131" s="25"/>
      <c r="V131" s="25"/>
      <c r="W131" s="25"/>
      <c r="X131" s="25"/>
    </row>
    <row r="132" spans="1:24" x14ac:dyDescent="0.25">
      <c r="A132" s="25"/>
      <c r="B132" s="28"/>
      <c r="C132" s="25"/>
      <c r="D132" s="25"/>
      <c r="E132" s="25"/>
      <c r="F132" s="25"/>
      <c r="G132" s="25"/>
      <c r="H132" s="25"/>
      <c r="I132" s="25"/>
      <c r="J132" s="25"/>
      <c r="K132" s="25"/>
      <c r="L132" s="25"/>
      <c r="M132" s="25"/>
      <c r="N132" s="25"/>
      <c r="O132" s="25"/>
      <c r="P132" s="25"/>
      <c r="Q132" s="25"/>
      <c r="R132" s="25"/>
      <c r="S132" s="25"/>
      <c r="T132" s="25"/>
      <c r="U132" s="25"/>
      <c r="V132" s="25"/>
      <c r="W132" s="25"/>
      <c r="X132" s="25"/>
    </row>
    <row r="133" spans="1:24" x14ac:dyDescent="0.25">
      <c r="A133" s="25"/>
      <c r="B133" s="28"/>
      <c r="C133" s="25"/>
      <c r="D133" s="25"/>
      <c r="E133" s="25"/>
      <c r="F133" s="25"/>
      <c r="G133" s="25"/>
      <c r="H133" s="25"/>
      <c r="I133" s="25"/>
      <c r="J133" s="25"/>
      <c r="K133" s="25"/>
      <c r="L133" s="25"/>
      <c r="M133" s="25"/>
      <c r="N133" s="25"/>
      <c r="O133" s="25"/>
      <c r="P133" s="25"/>
      <c r="Q133" s="25"/>
      <c r="R133" s="25"/>
      <c r="S133" s="25"/>
      <c r="T133" s="25"/>
      <c r="U133" s="25"/>
      <c r="V133" s="25"/>
      <c r="W133" s="25"/>
      <c r="X133" s="25"/>
    </row>
    <row r="134" spans="1:24" x14ac:dyDescent="0.25">
      <c r="A134" s="25"/>
      <c r="B134" s="28"/>
      <c r="C134" s="25"/>
      <c r="D134" s="25"/>
      <c r="E134" s="25"/>
      <c r="F134" s="25"/>
      <c r="G134" s="25"/>
      <c r="H134" s="25"/>
      <c r="I134" s="25"/>
      <c r="J134" s="25"/>
      <c r="K134" s="25"/>
      <c r="L134" s="25"/>
      <c r="M134" s="25"/>
      <c r="N134" s="25"/>
      <c r="O134" s="25"/>
      <c r="P134" s="25"/>
      <c r="Q134" s="25"/>
      <c r="R134" s="25"/>
      <c r="S134" s="25"/>
      <c r="T134" s="25"/>
      <c r="U134" s="25"/>
      <c r="V134" s="25"/>
      <c r="W134" s="25"/>
      <c r="X134" s="25"/>
    </row>
    <row r="135" spans="1:24" x14ac:dyDescent="0.25">
      <c r="A135" s="25"/>
      <c r="B135" s="28"/>
      <c r="C135" s="25"/>
      <c r="D135" s="25"/>
      <c r="E135" s="25"/>
      <c r="F135" s="25"/>
      <c r="G135" s="25"/>
      <c r="H135" s="25"/>
      <c r="I135" s="25"/>
      <c r="J135" s="25"/>
      <c r="K135" s="25"/>
      <c r="L135" s="25"/>
      <c r="M135" s="25"/>
      <c r="N135" s="25"/>
      <c r="O135" s="25"/>
      <c r="P135" s="25"/>
      <c r="Q135" s="25"/>
      <c r="R135" s="25"/>
      <c r="S135" s="25"/>
      <c r="T135" s="25"/>
      <c r="U135" s="25"/>
      <c r="V135" s="25"/>
      <c r="W135" s="25"/>
      <c r="X135" s="25"/>
    </row>
    <row r="136" spans="1:24" x14ac:dyDescent="0.25">
      <c r="A136" s="25"/>
      <c r="B136" s="28"/>
      <c r="C136" s="25"/>
      <c r="D136" s="25"/>
      <c r="E136" s="25"/>
      <c r="F136" s="25"/>
      <c r="G136" s="25"/>
      <c r="H136" s="25"/>
      <c r="I136" s="25"/>
      <c r="J136" s="25"/>
      <c r="K136" s="25"/>
      <c r="L136" s="25"/>
      <c r="M136" s="25"/>
      <c r="N136" s="25"/>
      <c r="O136" s="25"/>
      <c r="P136" s="25"/>
      <c r="Q136" s="25"/>
      <c r="R136" s="25"/>
      <c r="S136" s="25"/>
      <c r="T136" s="25"/>
      <c r="U136" s="25"/>
      <c r="V136" s="25"/>
      <c r="W136" s="25"/>
      <c r="X136" s="25"/>
    </row>
    <row r="137" spans="1:24" x14ac:dyDescent="0.25">
      <c r="A137" s="25"/>
      <c r="B137" s="28"/>
      <c r="C137" s="25"/>
      <c r="D137" s="25"/>
      <c r="E137" s="25"/>
      <c r="F137" s="25"/>
      <c r="G137" s="25"/>
      <c r="H137" s="25"/>
      <c r="I137" s="25"/>
      <c r="J137" s="25"/>
      <c r="K137" s="25"/>
      <c r="L137" s="25"/>
      <c r="M137" s="25"/>
      <c r="N137" s="25"/>
      <c r="O137" s="25"/>
      <c r="P137" s="25"/>
      <c r="Q137" s="25"/>
      <c r="R137" s="25"/>
      <c r="S137" s="25"/>
      <c r="T137" s="25"/>
      <c r="U137" s="25"/>
      <c r="V137" s="25"/>
      <c r="W137" s="25"/>
      <c r="X137" s="25"/>
    </row>
    <row r="138" spans="1:24" x14ac:dyDescent="0.25">
      <c r="A138" s="25"/>
      <c r="B138" s="28"/>
      <c r="C138" s="25"/>
      <c r="D138" s="25"/>
      <c r="E138" s="25"/>
      <c r="F138" s="25"/>
      <c r="G138" s="25"/>
      <c r="H138" s="25"/>
      <c r="I138" s="25"/>
      <c r="J138" s="25"/>
      <c r="K138" s="25"/>
      <c r="L138" s="25"/>
      <c r="M138" s="25"/>
      <c r="N138" s="25"/>
      <c r="O138" s="25"/>
      <c r="P138" s="25"/>
      <c r="Q138" s="25"/>
      <c r="R138" s="25"/>
      <c r="S138" s="25"/>
      <c r="T138" s="25"/>
      <c r="U138" s="25"/>
      <c r="V138" s="25"/>
      <c r="W138" s="25"/>
      <c r="X138" s="25"/>
    </row>
    <row r="139" spans="1:24" x14ac:dyDescent="0.25">
      <c r="A139" s="25"/>
      <c r="B139" s="28"/>
      <c r="C139" s="25"/>
      <c r="D139" s="25"/>
      <c r="E139" s="25"/>
      <c r="F139" s="25"/>
      <c r="G139" s="25"/>
      <c r="H139" s="25"/>
      <c r="I139" s="25"/>
      <c r="J139" s="25"/>
      <c r="K139" s="25"/>
      <c r="L139" s="25"/>
      <c r="M139" s="25"/>
      <c r="N139" s="25"/>
      <c r="O139" s="25"/>
      <c r="P139" s="25"/>
      <c r="Q139" s="25"/>
      <c r="R139" s="25"/>
      <c r="S139" s="25"/>
      <c r="T139" s="25"/>
      <c r="U139" s="25"/>
      <c r="V139" s="25"/>
      <c r="W139" s="25"/>
      <c r="X139" s="25"/>
    </row>
    <row r="140" spans="1:24" x14ac:dyDescent="0.25">
      <c r="A140" s="25"/>
      <c r="B140" s="28"/>
      <c r="C140" s="25"/>
      <c r="D140" s="25"/>
      <c r="E140" s="25"/>
      <c r="F140" s="25"/>
      <c r="G140" s="25"/>
      <c r="H140" s="25"/>
      <c r="I140" s="25"/>
      <c r="J140" s="25"/>
      <c r="K140" s="25"/>
      <c r="L140" s="25"/>
      <c r="M140" s="25"/>
      <c r="N140" s="25"/>
      <c r="O140" s="25"/>
      <c r="P140" s="25"/>
      <c r="Q140" s="25"/>
      <c r="R140" s="25"/>
      <c r="S140" s="25"/>
      <c r="T140" s="25"/>
      <c r="U140" s="25"/>
      <c r="V140" s="25"/>
      <c r="W140" s="25"/>
      <c r="X140" s="25"/>
    </row>
    <row r="141" spans="1:24" x14ac:dyDescent="0.25">
      <c r="A141" s="25"/>
      <c r="B141" s="28"/>
      <c r="C141" s="25"/>
      <c r="D141" s="25"/>
      <c r="E141" s="25"/>
      <c r="F141" s="25"/>
      <c r="G141" s="25"/>
      <c r="H141" s="25"/>
      <c r="I141" s="25"/>
      <c r="J141" s="25"/>
      <c r="K141" s="25"/>
      <c r="L141" s="25"/>
      <c r="M141" s="25"/>
      <c r="N141" s="25"/>
      <c r="O141" s="25"/>
      <c r="P141" s="25"/>
      <c r="Q141" s="25"/>
      <c r="R141" s="25"/>
      <c r="S141" s="25"/>
      <c r="T141" s="25"/>
      <c r="U141" s="25"/>
      <c r="V141" s="25"/>
      <c r="W141" s="25"/>
      <c r="X141" s="25"/>
    </row>
    <row r="142" spans="1:24" x14ac:dyDescent="0.25">
      <c r="A142" s="25"/>
      <c r="B142" s="28"/>
      <c r="C142" s="25"/>
      <c r="D142" s="25"/>
      <c r="E142" s="25"/>
      <c r="F142" s="25"/>
      <c r="G142" s="25"/>
      <c r="H142" s="25"/>
      <c r="I142" s="25"/>
      <c r="J142" s="25"/>
      <c r="K142" s="25"/>
      <c r="L142" s="25"/>
      <c r="M142" s="25"/>
      <c r="N142" s="25"/>
      <c r="O142" s="25"/>
      <c r="P142" s="25"/>
      <c r="Q142" s="25"/>
      <c r="R142" s="25"/>
      <c r="S142" s="25"/>
      <c r="T142" s="25"/>
      <c r="U142" s="25"/>
      <c r="V142" s="25"/>
      <c r="W142" s="25"/>
      <c r="X142" s="25"/>
    </row>
    <row r="143" spans="1:24" x14ac:dyDescent="0.25">
      <c r="A143" s="25"/>
      <c r="B143" s="28"/>
      <c r="C143" s="25"/>
      <c r="D143" s="25"/>
      <c r="E143" s="25"/>
      <c r="F143" s="25"/>
      <c r="G143" s="25"/>
      <c r="H143" s="25"/>
      <c r="I143" s="25"/>
      <c r="J143" s="25"/>
      <c r="K143" s="25"/>
      <c r="L143" s="25"/>
      <c r="M143" s="25"/>
      <c r="N143" s="25"/>
      <c r="O143" s="25"/>
      <c r="P143" s="25"/>
      <c r="Q143" s="25"/>
      <c r="R143" s="25"/>
      <c r="S143" s="25"/>
      <c r="T143" s="25"/>
      <c r="U143" s="25"/>
      <c r="V143" s="25"/>
      <c r="W143" s="25"/>
      <c r="X143" s="25"/>
    </row>
    <row r="144" spans="1:24" x14ac:dyDescent="0.25">
      <c r="A144" s="25"/>
      <c r="B144" s="28"/>
      <c r="C144" s="25"/>
      <c r="D144" s="25"/>
      <c r="E144" s="25"/>
      <c r="F144" s="25"/>
      <c r="G144" s="25"/>
      <c r="H144" s="25"/>
      <c r="I144" s="25"/>
      <c r="J144" s="25"/>
      <c r="K144" s="25"/>
      <c r="L144" s="25"/>
      <c r="M144" s="25"/>
      <c r="N144" s="25"/>
      <c r="O144" s="25"/>
      <c r="P144" s="25"/>
      <c r="Q144" s="25"/>
      <c r="R144" s="25"/>
      <c r="S144" s="25"/>
      <c r="T144" s="25"/>
      <c r="U144" s="25"/>
      <c r="V144" s="25"/>
      <c r="W144" s="25"/>
      <c r="X144" s="25"/>
    </row>
    <row r="145" spans="1:24" x14ac:dyDescent="0.25">
      <c r="A145" s="25"/>
      <c r="B145" s="28"/>
      <c r="C145" s="25"/>
      <c r="D145" s="25"/>
      <c r="E145" s="25"/>
      <c r="F145" s="25"/>
      <c r="G145" s="25"/>
      <c r="H145" s="25"/>
      <c r="I145" s="25"/>
      <c r="J145" s="25"/>
      <c r="K145" s="25"/>
      <c r="L145" s="25"/>
      <c r="M145" s="25"/>
      <c r="N145" s="25"/>
      <c r="O145" s="25"/>
      <c r="P145" s="25"/>
      <c r="Q145" s="25"/>
      <c r="R145" s="25"/>
      <c r="S145" s="25"/>
      <c r="T145" s="25"/>
      <c r="U145" s="25"/>
      <c r="V145" s="25"/>
      <c r="W145" s="25"/>
      <c r="X145" s="25"/>
    </row>
    <row r="146" spans="1:24" x14ac:dyDescent="0.25">
      <c r="A146" s="25"/>
      <c r="B146" s="28"/>
      <c r="C146" s="25"/>
      <c r="D146" s="25"/>
      <c r="E146" s="25"/>
      <c r="F146" s="25"/>
      <c r="G146" s="25"/>
      <c r="H146" s="25"/>
      <c r="I146" s="25"/>
      <c r="J146" s="25"/>
      <c r="K146" s="25"/>
      <c r="L146" s="25"/>
      <c r="M146" s="25"/>
      <c r="N146" s="25"/>
      <c r="O146" s="25"/>
      <c r="P146" s="25"/>
      <c r="Q146" s="25"/>
      <c r="R146" s="25"/>
      <c r="S146" s="25"/>
      <c r="T146" s="25"/>
      <c r="U146" s="25"/>
      <c r="V146" s="25"/>
      <c r="W146" s="25"/>
      <c r="X146" s="25"/>
    </row>
    <row r="147" spans="1:24" x14ac:dyDescent="0.25">
      <c r="A147" s="25"/>
      <c r="B147" s="28"/>
      <c r="C147" s="25"/>
      <c r="D147" s="25"/>
      <c r="E147" s="25"/>
      <c r="F147" s="25"/>
      <c r="G147" s="25"/>
      <c r="H147" s="25"/>
      <c r="I147" s="25"/>
      <c r="J147" s="25"/>
      <c r="K147" s="25"/>
      <c r="L147" s="25"/>
      <c r="M147" s="25"/>
      <c r="N147" s="25"/>
      <c r="O147" s="25"/>
      <c r="P147" s="25"/>
      <c r="Q147" s="25"/>
      <c r="R147" s="25"/>
      <c r="S147" s="25"/>
      <c r="T147" s="25"/>
      <c r="U147" s="25"/>
      <c r="V147" s="25"/>
      <c r="W147" s="25"/>
      <c r="X147" s="25"/>
    </row>
    <row r="148" spans="1:24" x14ac:dyDescent="0.25">
      <c r="A148" s="25"/>
      <c r="B148" s="28"/>
      <c r="C148" s="25"/>
      <c r="D148" s="25"/>
      <c r="E148" s="25"/>
      <c r="F148" s="25"/>
      <c r="G148" s="25"/>
      <c r="H148" s="25"/>
      <c r="I148" s="25"/>
      <c r="J148" s="25"/>
      <c r="K148" s="25"/>
      <c r="L148" s="25"/>
      <c r="M148" s="25"/>
      <c r="N148" s="25"/>
      <c r="O148" s="25"/>
      <c r="P148" s="25"/>
      <c r="Q148" s="25"/>
      <c r="R148" s="25"/>
      <c r="S148" s="25"/>
      <c r="T148" s="25"/>
      <c r="U148" s="25"/>
      <c r="V148" s="25"/>
      <c r="W148" s="25"/>
      <c r="X148" s="25"/>
    </row>
    <row r="149" spans="1:24" x14ac:dyDescent="0.25">
      <c r="A149" s="25"/>
      <c r="B149" s="28"/>
      <c r="C149" s="25"/>
      <c r="D149" s="25"/>
      <c r="E149" s="25"/>
      <c r="F149" s="25"/>
      <c r="G149" s="25"/>
      <c r="H149" s="25"/>
      <c r="I149" s="25"/>
      <c r="J149" s="25"/>
      <c r="K149" s="25"/>
      <c r="L149" s="25"/>
      <c r="M149" s="25"/>
      <c r="N149" s="25"/>
      <c r="O149" s="25"/>
      <c r="P149" s="25"/>
      <c r="Q149" s="25"/>
      <c r="R149" s="25"/>
      <c r="S149" s="25"/>
      <c r="T149" s="25"/>
      <c r="U149" s="25"/>
      <c r="V149" s="25"/>
      <c r="W149" s="25"/>
      <c r="X149" s="25"/>
    </row>
    <row r="150" spans="1:24" x14ac:dyDescent="0.25">
      <c r="A150" s="25"/>
      <c r="B150" s="28"/>
      <c r="C150" s="25"/>
      <c r="D150" s="25"/>
      <c r="E150" s="25"/>
      <c r="F150" s="25"/>
      <c r="G150" s="25"/>
      <c r="H150" s="25"/>
      <c r="I150" s="25"/>
      <c r="J150" s="25"/>
      <c r="K150" s="25"/>
      <c r="L150" s="25"/>
      <c r="M150" s="25"/>
      <c r="N150" s="25"/>
      <c r="O150" s="25"/>
      <c r="P150" s="25"/>
      <c r="Q150" s="25"/>
      <c r="R150" s="25"/>
      <c r="S150" s="25"/>
      <c r="T150" s="25"/>
      <c r="U150" s="25"/>
      <c r="V150" s="25"/>
      <c r="W150" s="25"/>
      <c r="X150" s="25"/>
    </row>
    <row r="151" spans="1:24" x14ac:dyDescent="0.25">
      <c r="A151" s="25"/>
      <c r="B151" s="28"/>
      <c r="C151" s="25"/>
      <c r="D151" s="25"/>
      <c r="E151" s="25"/>
      <c r="F151" s="25"/>
      <c r="G151" s="25"/>
      <c r="H151" s="25"/>
      <c r="I151" s="25"/>
      <c r="J151" s="25"/>
      <c r="K151" s="25"/>
      <c r="L151" s="25"/>
      <c r="M151" s="25"/>
      <c r="N151" s="25"/>
      <c r="O151" s="25"/>
      <c r="P151" s="25"/>
      <c r="Q151" s="25"/>
      <c r="R151" s="25"/>
      <c r="S151" s="25"/>
      <c r="T151" s="25"/>
      <c r="U151" s="25"/>
      <c r="V151" s="25"/>
      <c r="W151" s="25"/>
      <c r="X151" s="25"/>
    </row>
    <row r="152" spans="1:24" x14ac:dyDescent="0.25">
      <c r="A152" s="25"/>
      <c r="B152" s="28"/>
      <c r="C152" s="25"/>
      <c r="D152" s="25"/>
      <c r="E152" s="25"/>
      <c r="F152" s="25"/>
      <c r="G152" s="25"/>
      <c r="H152" s="25"/>
      <c r="I152" s="25"/>
      <c r="J152" s="25"/>
      <c r="K152" s="25"/>
      <c r="L152" s="25"/>
      <c r="M152" s="25"/>
      <c r="N152" s="25"/>
      <c r="O152" s="25"/>
      <c r="P152" s="25"/>
      <c r="Q152" s="25"/>
      <c r="R152" s="25"/>
      <c r="S152" s="25"/>
      <c r="T152" s="25"/>
      <c r="U152" s="25"/>
      <c r="V152" s="25"/>
      <c r="W152" s="25"/>
      <c r="X152" s="25"/>
    </row>
    <row r="153" spans="1:24" x14ac:dyDescent="0.25">
      <c r="A153" s="25"/>
      <c r="B153" s="28"/>
      <c r="C153" s="25"/>
      <c r="D153" s="25"/>
      <c r="E153" s="25"/>
      <c r="F153" s="25"/>
      <c r="G153" s="25"/>
      <c r="H153" s="25"/>
      <c r="I153" s="25"/>
      <c r="J153" s="25"/>
      <c r="K153" s="25"/>
      <c r="L153" s="25"/>
      <c r="M153" s="25"/>
      <c r="N153" s="25"/>
      <c r="O153" s="25"/>
      <c r="P153" s="25"/>
      <c r="Q153" s="25"/>
      <c r="R153" s="25"/>
      <c r="S153" s="25"/>
      <c r="T153" s="25"/>
      <c r="U153" s="25"/>
      <c r="V153" s="25"/>
      <c r="W153" s="25"/>
      <c r="X153" s="25"/>
    </row>
    <row r="154" spans="1:24" x14ac:dyDescent="0.25">
      <c r="A154" s="25"/>
      <c r="B154" s="28"/>
      <c r="C154" s="25"/>
      <c r="D154" s="25"/>
      <c r="E154" s="25"/>
      <c r="F154" s="25"/>
      <c r="G154" s="25"/>
      <c r="H154" s="25"/>
      <c r="I154" s="25"/>
      <c r="J154" s="25"/>
      <c r="K154" s="25"/>
      <c r="L154" s="25"/>
      <c r="M154" s="25"/>
      <c r="N154" s="25"/>
      <c r="O154" s="25"/>
      <c r="P154" s="25"/>
      <c r="Q154" s="25"/>
      <c r="R154" s="25"/>
      <c r="S154" s="25"/>
      <c r="T154" s="25"/>
      <c r="U154" s="25"/>
      <c r="V154" s="25"/>
      <c r="W154" s="25"/>
      <c r="X154" s="25"/>
    </row>
    <row r="155" spans="1:24" x14ac:dyDescent="0.25">
      <c r="A155" s="25"/>
      <c r="B155" s="28"/>
      <c r="C155" s="25"/>
      <c r="D155" s="25"/>
      <c r="E155" s="25"/>
      <c r="F155" s="25"/>
      <c r="G155" s="25"/>
      <c r="H155" s="25"/>
      <c r="I155" s="25"/>
      <c r="J155" s="25"/>
      <c r="K155" s="25"/>
      <c r="L155" s="25"/>
      <c r="M155" s="25"/>
      <c r="N155" s="25"/>
      <c r="O155" s="25"/>
      <c r="P155" s="25"/>
      <c r="Q155" s="25"/>
      <c r="R155" s="25"/>
      <c r="S155" s="25"/>
      <c r="T155" s="25"/>
      <c r="U155" s="25"/>
      <c r="V155" s="25"/>
      <c r="W155" s="25"/>
      <c r="X155" s="25"/>
    </row>
    <row r="156" spans="1:24" x14ac:dyDescent="0.25">
      <c r="A156" s="25"/>
      <c r="B156" s="28"/>
      <c r="C156" s="25"/>
      <c r="D156" s="25"/>
      <c r="E156" s="25"/>
      <c r="F156" s="25"/>
      <c r="G156" s="25"/>
      <c r="H156" s="25"/>
      <c r="I156" s="25"/>
      <c r="J156" s="25"/>
      <c r="K156" s="25"/>
      <c r="L156" s="25"/>
      <c r="M156" s="25"/>
      <c r="N156" s="25"/>
      <c r="O156" s="25"/>
      <c r="P156" s="25"/>
      <c r="Q156" s="25"/>
      <c r="R156" s="25"/>
      <c r="S156" s="25"/>
      <c r="T156" s="25"/>
      <c r="U156" s="25"/>
      <c r="V156" s="25"/>
      <c r="W156" s="25"/>
      <c r="X156" s="25"/>
    </row>
    <row r="157" spans="1:24" x14ac:dyDescent="0.25">
      <c r="A157" s="25"/>
      <c r="B157" s="28"/>
      <c r="C157" s="25"/>
      <c r="D157" s="25"/>
      <c r="E157" s="25"/>
      <c r="F157" s="25"/>
      <c r="G157" s="25"/>
      <c r="H157" s="25"/>
      <c r="I157" s="25"/>
      <c r="J157" s="25"/>
      <c r="K157" s="25"/>
      <c r="L157" s="25"/>
      <c r="M157" s="25"/>
      <c r="N157" s="25"/>
      <c r="O157" s="25"/>
      <c r="P157" s="25"/>
      <c r="Q157" s="25"/>
      <c r="R157" s="25"/>
      <c r="S157" s="25"/>
      <c r="T157" s="25"/>
      <c r="U157" s="25"/>
      <c r="V157" s="25"/>
      <c r="W157" s="25"/>
      <c r="X157" s="25"/>
    </row>
    <row r="158" spans="1:24" x14ac:dyDescent="0.25">
      <c r="A158" s="25"/>
      <c r="B158" s="28"/>
      <c r="C158" s="25"/>
      <c r="D158" s="25"/>
      <c r="E158" s="25"/>
      <c r="F158" s="25"/>
      <c r="G158" s="25"/>
      <c r="H158" s="25"/>
      <c r="I158" s="25"/>
      <c r="J158" s="25"/>
      <c r="K158" s="25"/>
      <c r="L158" s="25"/>
      <c r="M158" s="25"/>
      <c r="N158" s="25"/>
      <c r="O158" s="25"/>
      <c r="P158" s="25"/>
      <c r="Q158" s="25"/>
      <c r="R158" s="25"/>
      <c r="S158" s="25"/>
      <c r="T158" s="25"/>
      <c r="U158" s="25"/>
      <c r="V158" s="25"/>
      <c r="W158" s="25"/>
      <c r="X158" s="25"/>
    </row>
    <row r="159" spans="1:24" x14ac:dyDescent="0.25">
      <c r="A159" s="25"/>
      <c r="B159" s="28"/>
      <c r="C159" s="25"/>
      <c r="D159" s="25"/>
      <c r="E159" s="25"/>
      <c r="F159" s="25"/>
      <c r="G159" s="25"/>
      <c r="H159" s="25"/>
      <c r="I159" s="25"/>
      <c r="J159" s="25"/>
      <c r="K159" s="25"/>
      <c r="L159" s="25"/>
      <c r="M159" s="25"/>
      <c r="N159" s="25"/>
      <c r="O159" s="25"/>
      <c r="P159" s="25"/>
      <c r="Q159" s="25"/>
      <c r="R159" s="25"/>
      <c r="S159" s="25"/>
      <c r="T159" s="25"/>
      <c r="U159" s="25"/>
      <c r="V159" s="25"/>
      <c r="W159" s="25"/>
      <c r="X159" s="25"/>
    </row>
    <row r="160" spans="1:24" x14ac:dyDescent="0.25">
      <c r="A160" s="25"/>
      <c r="B160" s="28"/>
      <c r="C160" s="25"/>
      <c r="D160" s="25"/>
      <c r="E160" s="25"/>
      <c r="F160" s="25"/>
      <c r="G160" s="25"/>
      <c r="H160" s="25"/>
      <c r="I160" s="25"/>
      <c r="J160" s="25"/>
      <c r="K160" s="25"/>
      <c r="L160" s="25"/>
      <c r="M160" s="25"/>
      <c r="N160" s="25"/>
      <c r="O160" s="25"/>
      <c r="P160" s="25"/>
      <c r="Q160" s="25"/>
      <c r="R160" s="25"/>
      <c r="S160" s="25"/>
      <c r="T160" s="25"/>
      <c r="U160" s="25"/>
      <c r="V160" s="25"/>
      <c r="W160" s="25"/>
      <c r="X160" s="25"/>
    </row>
    <row r="161" spans="1:24" x14ac:dyDescent="0.25">
      <c r="A161" s="25"/>
      <c r="B161" s="28"/>
      <c r="C161" s="25"/>
      <c r="D161" s="25"/>
      <c r="E161" s="25"/>
      <c r="F161" s="25"/>
      <c r="G161" s="25"/>
      <c r="H161" s="25"/>
      <c r="I161" s="25"/>
      <c r="J161" s="25"/>
      <c r="K161" s="25"/>
      <c r="L161" s="25"/>
      <c r="M161" s="25"/>
      <c r="N161" s="25"/>
      <c r="O161" s="25"/>
      <c r="P161" s="25"/>
      <c r="Q161" s="25"/>
      <c r="R161" s="25"/>
      <c r="S161" s="25"/>
      <c r="T161" s="25"/>
      <c r="U161" s="25"/>
      <c r="V161" s="25"/>
      <c r="W161" s="25"/>
      <c r="X161" s="25"/>
    </row>
    <row r="162" spans="1:24" x14ac:dyDescent="0.25">
      <c r="A162" s="25"/>
      <c r="B162" s="28"/>
      <c r="C162" s="25"/>
      <c r="D162" s="25"/>
      <c r="E162" s="25"/>
      <c r="F162" s="25"/>
      <c r="G162" s="25"/>
      <c r="H162" s="25"/>
      <c r="I162" s="25"/>
      <c r="J162" s="25"/>
      <c r="K162" s="25"/>
      <c r="L162" s="25"/>
      <c r="M162" s="25"/>
      <c r="N162" s="25"/>
      <c r="O162" s="25"/>
      <c r="P162" s="25"/>
      <c r="Q162" s="25"/>
      <c r="R162" s="25"/>
      <c r="S162" s="25"/>
      <c r="T162" s="25"/>
      <c r="U162" s="25"/>
      <c r="V162" s="25"/>
      <c r="W162" s="25"/>
      <c r="X162" s="25"/>
    </row>
    <row r="163" spans="1:24" x14ac:dyDescent="0.25">
      <c r="A163" s="25"/>
      <c r="B163" s="28"/>
      <c r="C163" s="25"/>
      <c r="D163" s="25"/>
      <c r="E163" s="25"/>
      <c r="F163" s="25"/>
      <c r="G163" s="25"/>
      <c r="H163" s="25"/>
      <c r="I163" s="25"/>
      <c r="J163" s="25"/>
      <c r="K163" s="25"/>
      <c r="L163" s="25"/>
      <c r="M163" s="25"/>
      <c r="N163" s="25"/>
      <c r="O163" s="25"/>
      <c r="P163" s="25"/>
      <c r="Q163" s="25"/>
      <c r="R163" s="25"/>
      <c r="S163" s="25"/>
      <c r="T163" s="25"/>
      <c r="U163" s="25"/>
      <c r="V163" s="25"/>
      <c r="W163" s="25"/>
      <c r="X163" s="25"/>
    </row>
    <row r="164" spans="1:24" x14ac:dyDescent="0.25">
      <c r="A164" s="25"/>
      <c r="B164" s="28"/>
      <c r="C164" s="25"/>
      <c r="D164" s="25"/>
      <c r="E164" s="25"/>
      <c r="F164" s="25"/>
      <c r="G164" s="25"/>
      <c r="H164" s="25"/>
      <c r="I164" s="25"/>
      <c r="J164" s="25"/>
      <c r="K164" s="25"/>
      <c r="L164" s="25"/>
      <c r="M164" s="25"/>
      <c r="N164" s="25"/>
      <c r="O164" s="25"/>
      <c r="P164" s="25"/>
      <c r="Q164" s="25"/>
      <c r="R164" s="25"/>
      <c r="S164" s="25"/>
      <c r="T164" s="25"/>
      <c r="U164" s="25"/>
      <c r="V164" s="25"/>
      <c r="W164" s="25"/>
      <c r="X164" s="25"/>
    </row>
    <row r="165" spans="1:24" x14ac:dyDescent="0.25">
      <c r="A165" s="25"/>
      <c r="B165" s="28"/>
      <c r="C165" s="25"/>
      <c r="D165" s="25"/>
      <c r="E165" s="25"/>
      <c r="F165" s="25"/>
      <c r="G165" s="25"/>
      <c r="H165" s="25"/>
      <c r="I165" s="25"/>
      <c r="J165" s="25"/>
      <c r="K165" s="25"/>
      <c r="L165" s="25"/>
      <c r="M165" s="25"/>
      <c r="N165" s="25"/>
      <c r="O165" s="25"/>
      <c r="P165" s="25"/>
      <c r="Q165" s="25"/>
      <c r="R165" s="25"/>
      <c r="S165" s="25"/>
      <c r="T165" s="25"/>
      <c r="U165" s="25"/>
      <c r="V165" s="25"/>
      <c r="W165" s="25"/>
      <c r="X165" s="25"/>
    </row>
    <row r="166" spans="1:24" x14ac:dyDescent="0.25">
      <c r="A166" s="25"/>
      <c r="B166" s="28"/>
      <c r="C166" s="25"/>
      <c r="D166" s="25"/>
      <c r="E166" s="25"/>
      <c r="F166" s="25"/>
      <c r="G166" s="25"/>
      <c r="H166" s="25"/>
      <c r="I166" s="25"/>
      <c r="J166" s="25"/>
      <c r="K166" s="25"/>
      <c r="L166" s="25"/>
      <c r="M166" s="25"/>
      <c r="N166" s="25"/>
      <c r="O166" s="25"/>
      <c r="P166" s="25"/>
      <c r="Q166" s="25"/>
      <c r="R166" s="25"/>
      <c r="S166" s="25"/>
      <c r="T166" s="25"/>
      <c r="U166" s="25"/>
      <c r="V166" s="25"/>
      <c r="W166" s="25"/>
      <c r="X166" s="25"/>
    </row>
    <row r="167" spans="1:24" x14ac:dyDescent="0.25">
      <c r="A167" s="25"/>
      <c r="B167" s="28"/>
      <c r="C167" s="25"/>
      <c r="D167" s="25"/>
      <c r="E167" s="25"/>
      <c r="F167" s="25"/>
      <c r="G167" s="25"/>
      <c r="H167" s="25"/>
      <c r="I167" s="25"/>
      <c r="J167" s="25"/>
      <c r="K167" s="25"/>
      <c r="L167" s="25"/>
      <c r="M167" s="25"/>
      <c r="N167" s="25"/>
      <c r="O167" s="25"/>
      <c r="P167" s="25"/>
      <c r="Q167" s="25"/>
      <c r="R167" s="25"/>
      <c r="S167" s="25"/>
      <c r="T167" s="25"/>
      <c r="U167" s="25"/>
      <c r="V167" s="25"/>
      <c r="W167" s="25"/>
      <c r="X167" s="25"/>
    </row>
    <row r="168" spans="1:24" x14ac:dyDescent="0.25">
      <c r="A168" s="25"/>
      <c r="B168" s="28"/>
      <c r="C168" s="25"/>
      <c r="D168" s="25"/>
      <c r="E168" s="25"/>
      <c r="F168" s="25"/>
      <c r="G168" s="25"/>
      <c r="H168" s="25"/>
      <c r="I168" s="25"/>
      <c r="J168" s="25"/>
      <c r="K168" s="25"/>
      <c r="L168" s="25"/>
      <c r="M168" s="25"/>
      <c r="N168" s="25"/>
      <c r="O168" s="25"/>
      <c r="P168" s="25"/>
      <c r="Q168" s="25"/>
      <c r="R168" s="25"/>
      <c r="S168" s="25"/>
      <c r="T168" s="25"/>
      <c r="U168" s="25"/>
      <c r="V168" s="25"/>
      <c r="W168" s="25"/>
      <c r="X168" s="25"/>
    </row>
    <row r="169" spans="1:24" x14ac:dyDescent="0.25">
      <c r="A169" s="25"/>
      <c r="B169" s="28"/>
      <c r="C169" s="25"/>
      <c r="D169" s="25"/>
      <c r="E169" s="25"/>
      <c r="F169" s="25"/>
      <c r="G169" s="25"/>
      <c r="H169" s="25"/>
      <c r="I169" s="25"/>
      <c r="J169" s="25"/>
      <c r="K169" s="25"/>
      <c r="L169" s="25"/>
      <c r="M169" s="25"/>
      <c r="N169" s="25"/>
      <c r="O169" s="25"/>
      <c r="P169" s="25"/>
      <c r="Q169" s="25"/>
      <c r="R169" s="25"/>
      <c r="S169" s="25"/>
      <c r="T169" s="25"/>
      <c r="U169" s="25"/>
      <c r="V169" s="25"/>
      <c r="W169" s="25"/>
      <c r="X169" s="25"/>
    </row>
    <row r="170" spans="1:24" x14ac:dyDescent="0.25">
      <c r="A170" s="25"/>
      <c r="B170" s="28"/>
      <c r="C170" s="25"/>
      <c r="D170" s="25"/>
      <c r="E170" s="25"/>
      <c r="F170" s="25"/>
      <c r="G170" s="25"/>
      <c r="H170" s="25"/>
      <c r="I170" s="25"/>
      <c r="J170" s="25"/>
      <c r="K170" s="25"/>
      <c r="L170" s="25"/>
      <c r="M170" s="25"/>
      <c r="N170" s="25"/>
      <c r="O170" s="25"/>
      <c r="P170" s="25"/>
      <c r="Q170" s="25"/>
      <c r="R170" s="25"/>
      <c r="S170" s="25"/>
      <c r="T170" s="25"/>
      <c r="U170" s="25"/>
      <c r="V170" s="25"/>
      <c r="W170" s="25"/>
      <c r="X170" s="25"/>
    </row>
    <row r="171" spans="1:24" x14ac:dyDescent="0.25">
      <c r="A171" s="25"/>
      <c r="B171" s="28"/>
      <c r="C171" s="25"/>
      <c r="D171" s="25"/>
      <c r="E171" s="25"/>
      <c r="F171" s="25"/>
      <c r="G171" s="25"/>
      <c r="H171" s="25"/>
      <c r="I171" s="25"/>
      <c r="J171" s="25"/>
      <c r="K171" s="25"/>
      <c r="L171" s="25"/>
      <c r="M171" s="25"/>
      <c r="N171" s="25"/>
      <c r="O171" s="25"/>
      <c r="P171" s="25"/>
      <c r="Q171" s="25"/>
      <c r="R171" s="25"/>
      <c r="S171" s="25"/>
      <c r="T171" s="25"/>
      <c r="U171" s="25"/>
      <c r="V171" s="25"/>
      <c r="W171" s="25"/>
      <c r="X171" s="25"/>
    </row>
    <row r="172" spans="1:24" x14ac:dyDescent="0.25">
      <c r="A172" s="25"/>
      <c r="B172" s="28"/>
      <c r="C172" s="25"/>
      <c r="D172" s="25"/>
      <c r="E172" s="25"/>
      <c r="F172" s="25"/>
      <c r="G172" s="25"/>
      <c r="H172" s="25"/>
      <c r="I172" s="25"/>
      <c r="J172" s="25"/>
      <c r="K172" s="25"/>
      <c r="L172" s="25"/>
      <c r="M172" s="25"/>
      <c r="N172" s="25"/>
      <c r="O172" s="25"/>
      <c r="P172" s="25"/>
      <c r="Q172" s="25"/>
      <c r="R172" s="25"/>
      <c r="S172" s="25"/>
      <c r="T172" s="25"/>
      <c r="U172" s="25"/>
      <c r="V172" s="25"/>
      <c r="W172" s="25"/>
      <c r="X172" s="25"/>
    </row>
    <row r="173" spans="1:24" x14ac:dyDescent="0.25">
      <c r="A173" s="25"/>
      <c r="B173" s="28"/>
      <c r="C173" s="25"/>
      <c r="D173" s="25"/>
      <c r="E173" s="25"/>
      <c r="F173" s="25"/>
      <c r="G173" s="25"/>
      <c r="H173" s="25"/>
      <c r="I173" s="25"/>
      <c r="J173" s="25"/>
      <c r="K173" s="25"/>
      <c r="L173" s="25"/>
      <c r="M173" s="25"/>
      <c r="N173" s="25"/>
      <c r="O173" s="25"/>
      <c r="P173" s="25"/>
      <c r="Q173" s="25"/>
      <c r="R173" s="25"/>
      <c r="S173" s="25"/>
      <c r="T173" s="25"/>
      <c r="U173" s="25"/>
      <c r="V173" s="25"/>
      <c r="W173" s="25"/>
      <c r="X173" s="25"/>
    </row>
    <row r="174" spans="1:24" x14ac:dyDescent="0.25">
      <c r="A174" s="25"/>
      <c r="B174" s="28"/>
      <c r="C174" s="25"/>
      <c r="D174" s="25"/>
      <c r="E174" s="25"/>
      <c r="F174" s="25"/>
      <c r="G174" s="25"/>
      <c r="H174" s="25"/>
      <c r="I174" s="25"/>
      <c r="J174" s="25"/>
      <c r="K174" s="25"/>
      <c r="L174" s="25"/>
      <c r="M174" s="25"/>
      <c r="N174" s="25"/>
      <c r="O174" s="25"/>
      <c r="P174" s="25"/>
      <c r="Q174" s="25"/>
      <c r="R174" s="25"/>
      <c r="S174" s="25"/>
      <c r="T174" s="25"/>
      <c r="U174" s="25"/>
      <c r="V174" s="25"/>
      <c r="W174" s="25"/>
      <c r="X174" s="25"/>
    </row>
    <row r="175" spans="1:24" x14ac:dyDescent="0.25">
      <c r="A175" s="25"/>
      <c r="B175" s="28"/>
      <c r="C175" s="25"/>
      <c r="D175" s="25"/>
      <c r="E175" s="25"/>
      <c r="F175" s="25"/>
      <c r="G175" s="25"/>
      <c r="H175" s="25"/>
      <c r="I175" s="25"/>
      <c r="J175" s="25"/>
      <c r="K175" s="25"/>
      <c r="L175" s="25"/>
      <c r="M175" s="25"/>
      <c r="N175" s="25"/>
      <c r="O175" s="25"/>
      <c r="P175" s="25"/>
      <c r="Q175" s="25"/>
      <c r="R175" s="25"/>
      <c r="S175" s="25"/>
      <c r="T175" s="25"/>
      <c r="U175" s="25"/>
      <c r="V175" s="25"/>
      <c r="W175" s="25"/>
      <c r="X175" s="25"/>
    </row>
    <row r="176" spans="1:24" x14ac:dyDescent="0.25">
      <c r="A176" s="25"/>
      <c r="B176" s="28"/>
      <c r="C176" s="25"/>
      <c r="D176" s="25"/>
      <c r="E176" s="25"/>
      <c r="F176" s="25"/>
      <c r="G176" s="25"/>
      <c r="H176" s="25"/>
      <c r="I176" s="25"/>
      <c r="J176" s="25"/>
      <c r="K176" s="25"/>
      <c r="L176" s="25"/>
      <c r="M176" s="25"/>
      <c r="N176" s="25"/>
      <c r="O176" s="25"/>
      <c r="P176" s="25"/>
      <c r="Q176" s="25"/>
      <c r="R176" s="25"/>
      <c r="S176" s="25"/>
      <c r="T176" s="25"/>
      <c r="U176" s="25"/>
      <c r="V176" s="25"/>
      <c r="W176" s="25"/>
      <c r="X176" s="25"/>
    </row>
    <row r="177" spans="1:24" x14ac:dyDescent="0.25">
      <c r="A177" s="25"/>
      <c r="B177" s="28"/>
      <c r="C177" s="25"/>
      <c r="D177" s="25"/>
      <c r="E177" s="25"/>
      <c r="F177" s="25"/>
      <c r="G177" s="25"/>
      <c r="H177" s="25"/>
      <c r="I177" s="25"/>
      <c r="J177" s="25"/>
      <c r="K177" s="25"/>
      <c r="L177" s="25"/>
      <c r="M177" s="25"/>
      <c r="N177" s="25"/>
      <c r="O177" s="25"/>
      <c r="P177" s="25"/>
      <c r="Q177" s="25"/>
      <c r="R177" s="25"/>
      <c r="S177" s="25"/>
      <c r="T177" s="25"/>
      <c r="U177" s="25"/>
      <c r="V177" s="25"/>
      <c r="W177" s="25"/>
      <c r="X177" s="25"/>
    </row>
    <row r="178" spans="1:24" x14ac:dyDescent="0.25">
      <c r="A178" s="25"/>
      <c r="B178" s="28"/>
      <c r="C178" s="25"/>
      <c r="D178" s="25"/>
      <c r="E178" s="25"/>
      <c r="F178" s="25"/>
      <c r="G178" s="25"/>
      <c r="H178" s="25"/>
      <c r="I178" s="25"/>
      <c r="J178" s="25"/>
      <c r="K178" s="25"/>
      <c r="L178" s="25"/>
      <c r="M178" s="25"/>
      <c r="N178" s="25"/>
      <c r="O178" s="25"/>
      <c r="P178" s="25"/>
      <c r="Q178" s="25"/>
      <c r="R178" s="25"/>
      <c r="S178" s="25"/>
      <c r="T178" s="25"/>
      <c r="U178" s="25"/>
      <c r="V178" s="25"/>
      <c r="W178" s="25"/>
      <c r="X178" s="25"/>
    </row>
    <row r="179" spans="1:24" x14ac:dyDescent="0.25">
      <c r="A179" s="25"/>
      <c r="B179" s="28"/>
      <c r="C179" s="25"/>
      <c r="D179" s="25"/>
      <c r="E179" s="25"/>
      <c r="F179" s="25"/>
      <c r="G179" s="25"/>
      <c r="H179" s="25"/>
      <c r="I179" s="25"/>
      <c r="J179" s="25"/>
      <c r="K179" s="25"/>
      <c r="L179" s="25"/>
      <c r="M179" s="25"/>
      <c r="N179" s="25"/>
      <c r="O179" s="25"/>
      <c r="P179" s="25"/>
      <c r="Q179" s="25"/>
      <c r="R179" s="25"/>
      <c r="S179" s="25"/>
      <c r="T179" s="25"/>
      <c r="U179" s="25"/>
      <c r="V179" s="25"/>
      <c r="W179" s="25"/>
      <c r="X179" s="25"/>
    </row>
    <row r="180" spans="1:24" x14ac:dyDescent="0.25">
      <c r="A180" s="25"/>
      <c r="B180" s="28"/>
      <c r="C180" s="25"/>
      <c r="D180" s="25"/>
      <c r="E180" s="25"/>
      <c r="F180" s="25"/>
      <c r="G180" s="25"/>
      <c r="H180" s="25"/>
      <c r="I180" s="25"/>
      <c r="J180" s="25"/>
      <c r="K180" s="25"/>
      <c r="L180" s="25"/>
      <c r="M180" s="25"/>
      <c r="N180" s="25"/>
      <c r="O180" s="25"/>
      <c r="P180" s="25"/>
      <c r="Q180" s="25"/>
      <c r="R180" s="25"/>
      <c r="S180" s="25"/>
      <c r="T180" s="25"/>
      <c r="U180" s="25"/>
      <c r="V180" s="25"/>
      <c r="W180" s="25"/>
      <c r="X180" s="25"/>
    </row>
    <row r="181" spans="1:24" x14ac:dyDescent="0.25">
      <c r="A181" s="25"/>
      <c r="B181" s="28"/>
      <c r="C181" s="25"/>
      <c r="D181" s="25"/>
      <c r="E181" s="25"/>
      <c r="F181" s="25"/>
      <c r="G181" s="25"/>
      <c r="H181" s="25"/>
      <c r="I181" s="25"/>
      <c r="J181" s="25"/>
      <c r="K181" s="25"/>
      <c r="L181" s="25"/>
      <c r="M181" s="25"/>
      <c r="N181" s="25"/>
      <c r="O181" s="25"/>
      <c r="P181" s="25"/>
      <c r="Q181" s="25"/>
      <c r="R181" s="25"/>
      <c r="S181" s="25"/>
      <c r="T181" s="25"/>
      <c r="U181" s="25"/>
      <c r="V181" s="25"/>
      <c r="W181" s="25"/>
      <c r="X181" s="25"/>
    </row>
    <row r="182" spans="1:24" x14ac:dyDescent="0.25">
      <c r="A182" s="25"/>
      <c r="B182" s="28"/>
      <c r="C182" s="25"/>
      <c r="D182" s="25"/>
      <c r="E182" s="25"/>
      <c r="F182" s="25"/>
      <c r="G182" s="25"/>
      <c r="H182" s="25"/>
      <c r="I182" s="25"/>
      <c r="J182" s="25"/>
      <c r="K182" s="25"/>
      <c r="L182" s="25"/>
      <c r="M182" s="25"/>
      <c r="N182" s="25"/>
      <c r="O182" s="25"/>
      <c r="P182" s="25"/>
      <c r="Q182" s="25"/>
      <c r="R182" s="25"/>
      <c r="S182" s="25"/>
      <c r="T182" s="25"/>
      <c r="U182" s="25"/>
      <c r="V182" s="25"/>
      <c r="W182" s="25"/>
      <c r="X182" s="25"/>
    </row>
    <row r="183" spans="1:24" x14ac:dyDescent="0.25">
      <c r="A183" s="25"/>
      <c r="B183" s="28"/>
      <c r="C183" s="25"/>
      <c r="D183" s="25"/>
      <c r="E183" s="25"/>
      <c r="F183" s="25"/>
      <c r="G183" s="25"/>
      <c r="H183" s="25"/>
      <c r="I183" s="25"/>
      <c r="J183" s="25"/>
      <c r="K183" s="25"/>
      <c r="L183" s="25"/>
      <c r="M183" s="25"/>
      <c r="N183" s="25"/>
      <c r="O183" s="25"/>
      <c r="P183" s="25"/>
      <c r="Q183" s="25"/>
      <c r="R183" s="25"/>
      <c r="S183" s="25"/>
      <c r="T183" s="25"/>
      <c r="U183" s="25"/>
      <c r="V183" s="25"/>
      <c r="W183" s="25"/>
      <c r="X183" s="25"/>
    </row>
    <row r="184" spans="1:24" x14ac:dyDescent="0.25">
      <c r="A184" s="25"/>
      <c r="B184" s="28"/>
      <c r="C184" s="25"/>
      <c r="D184" s="25"/>
      <c r="E184" s="25"/>
      <c r="F184" s="25"/>
      <c r="G184" s="25"/>
      <c r="H184" s="25"/>
      <c r="I184" s="25"/>
      <c r="J184" s="25"/>
      <c r="K184" s="25"/>
      <c r="L184" s="25"/>
      <c r="M184" s="25"/>
      <c r="N184" s="25"/>
      <c r="O184" s="25"/>
      <c r="P184" s="25"/>
      <c r="Q184" s="25"/>
      <c r="R184" s="25"/>
      <c r="S184" s="25"/>
      <c r="T184" s="25"/>
      <c r="U184" s="25"/>
      <c r="V184" s="25"/>
      <c r="W184" s="25"/>
      <c r="X184" s="25"/>
    </row>
    <row r="185" spans="1:24" x14ac:dyDescent="0.25">
      <c r="A185" s="25"/>
      <c r="B185" s="28"/>
      <c r="C185" s="25"/>
      <c r="D185" s="25"/>
      <c r="E185" s="25"/>
      <c r="F185" s="25"/>
      <c r="G185" s="25"/>
      <c r="H185" s="25"/>
      <c r="I185" s="25"/>
      <c r="J185" s="25"/>
      <c r="K185" s="25"/>
      <c r="L185" s="25"/>
      <c r="M185" s="25"/>
      <c r="N185" s="25"/>
      <c r="O185" s="25"/>
      <c r="P185" s="25"/>
      <c r="Q185" s="25"/>
      <c r="R185" s="25"/>
      <c r="S185" s="25"/>
      <c r="T185" s="25"/>
      <c r="U185" s="25"/>
      <c r="V185" s="25"/>
      <c r="W185" s="25"/>
      <c r="X185" s="25"/>
    </row>
    <row r="186" spans="1:24" x14ac:dyDescent="0.25">
      <c r="A186" s="25"/>
      <c r="B186" s="28"/>
      <c r="C186" s="25"/>
      <c r="D186" s="25"/>
      <c r="E186" s="25"/>
      <c r="F186" s="25"/>
      <c r="G186" s="25"/>
      <c r="H186" s="25"/>
      <c r="I186" s="25"/>
      <c r="J186" s="25"/>
      <c r="K186" s="25"/>
      <c r="L186" s="25"/>
      <c r="M186" s="25"/>
      <c r="N186" s="25"/>
      <c r="O186" s="25"/>
      <c r="P186" s="25"/>
      <c r="Q186" s="25"/>
      <c r="R186" s="25"/>
      <c r="S186" s="25"/>
      <c r="T186" s="25"/>
      <c r="U186" s="25"/>
      <c r="V186" s="25"/>
      <c r="W186" s="25"/>
      <c r="X186" s="25"/>
    </row>
    <row r="187" spans="1:24" x14ac:dyDescent="0.25">
      <c r="A187" s="25"/>
      <c r="B187" s="28"/>
      <c r="C187" s="25"/>
      <c r="D187" s="25"/>
      <c r="E187" s="25"/>
      <c r="F187" s="25"/>
      <c r="G187" s="25"/>
      <c r="H187" s="25"/>
      <c r="I187" s="25"/>
      <c r="J187" s="25"/>
      <c r="K187" s="25"/>
      <c r="L187" s="25"/>
      <c r="M187" s="25"/>
      <c r="N187" s="25"/>
      <c r="O187" s="25"/>
      <c r="P187" s="25"/>
      <c r="Q187" s="25"/>
      <c r="R187" s="25"/>
      <c r="S187" s="25"/>
      <c r="T187" s="25"/>
      <c r="U187" s="25"/>
      <c r="V187" s="25"/>
      <c r="W187" s="25"/>
      <c r="X187" s="25"/>
    </row>
    <row r="188" spans="1:24" x14ac:dyDescent="0.25">
      <c r="A188" s="25"/>
      <c r="B188" s="28"/>
      <c r="C188" s="25"/>
      <c r="D188" s="25"/>
      <c r="E188" s="25"/>
      <c r="F188" s="25"/>
      <c r="G188" s="25"/>
      <c r="H188" s="25"/>
      <c r="I188" s="25"/>
      <c r="J188" s="25"/>
      <c r="K188" s="25"/>
      <c r="L188" s="25"/>
      <c r="M188" s="25"/>
      <c r="N188" s="25"/>
      <c r="O188" s="25"/>
      <c r="P188" s="25"/>
      <c r="Q188" s="25"/>
      <c r="R188" s="25"/>
      <c r="S188" s="25"/>
      <c r="T188" s="25"/>
      <c r="U188" s="25"/>
      <c r="V188" s="25"/>
      <c r="W188" s="25"/>
      <c r="X188" s="25"/>
    </row>
    <row r="1048534" spans="4:4" x14ac:dyDescent="0.25">
      <c r="D1048534" s="14" t="s">
        <v>152</v>
      </c>
    </row>
  </sheetData>
  <sheetProtection sheet="1" objects="1" scenarios="1" formatCells="0" formatColumns="0" formatRows="0"/>
  <customSheetViews>
    <customSheetView guid="{2F9A33C5-705D-4A07-ADB6-21E456C526C6}" showGridLines="0">
      <pane ySplit="3" topLeftCell="A4" activePane="bottomLeft" state="frozen"/>
      <selection pane="bottomLeft" activeCell="W1" sqref="W1"/>
      <pageMargins left="0.7" right="0.7" top="0.75" bottom="0.75" header="0.3" footer="0.3"/>
      <pageSetup paperSize="9" orientation="portrait" horizontalDpi="4294967293" verticalDpi="4294967293" r:id="rId1"/>
    </customSheetView>
    <customSheetView guid="{0F24A28B-06F9-4620-BAD4-B239F41FF00A}" showGridLines="0">
      <pane ySplit="3" topLeftCell="A4" activePane="bottomLeft" state="frozen"/>
      <selection pane="bottomLeft" activeCell="W1" sqref="W1"/>
      <pageMargins left="0.7" right="0.7" top="0.75" bottom="0.75" header="0.3" footer="0.3"/>
      <pageSetup paperSize="9" orientation="portrait" horizontalDpi="4294967293" verticalDpi="4294967293" r:id="rId2"/>
    </customSheetView>
    <customSheetView guid="{856130BF-2D6B-484A-B5FC-68659BABEC5B}" showGridLines="0">
      <pane ySplit="3" topLeftCell="A4" activePane="bottomLeft" state="frozen"/>
      <selection pane="bottomLeft" activeCell="W1" sqref="W1"/>
      <pageMargins left="0.7" right="0.7" top="0.75" bottom="0.75" header="0.3" footer="0.3"/>
      <pageSetup paperSize="9" orientation="portrait" horizontalDpi="4294967293" verticalDpi="4294967293" r:id="rId3"/>
    </customSheetView>
    <customSheetView guid="{C1EC460D-BC24-4B7C-8A42-4C4CAB6DD547}" showGridLines="0">
      <pane ySplit="3" topLeftCell="A4" activePane="bottomLeft" state="frozen"/>
      <selection pane="bottomLeft" activeCell="W1" sqref="W1"/>
      <pageMargins left="0.7" right="0.7" top="0.75" bottom="0.75" header="0.3" footer="0.3"/>
      <pageSetup paperSize="9" orientation="portrait" horizontalDpi="4294967293" verticalDpi="4294967293" r:id="rId4"/>
    </customSheetView>
    <customSheetView guid="{872EA6DD-096B-4F25-A988-5DA4FC0DF5BD}" showGridLines="0">
      <pane ySplit="3" topLeftCell="A4" activePane="bottomLeft" state="frozen"/>
      <selection pane="bottomLeft" activeCell="W1" sqref="W1"/>
      <pageMargins left="0.7" right="0.7" top="0.75" bottom="0.75" header="0.3" footer="0.3"/>
      <pageSetup paperSize="9" orientation="portrait" horizontalDpi="4294967293" verticalDpi="4294967293" r:id="rId5"/>
    </customSheetView>
    <customSheetView guid="{49815ABC-A63B-4D41-AA7B-D5102D8E0BFC}" showGridLines="0">
      <pane ySplit="3" topLeftCell="A4" activePane="bottomLeft" state="frozen"/>
      <selection pane="bottomLeft" activeCell="W1" sqref="W1"/>
      <pageMargins left="0.7" right="0.7" top="0.75" bottom="0.75" header="0.3" footer="0.3"/>
      <pageSetup paperSize="9" orientation="portrait" horizontalDpi="4294967293" verticalDpi="4294967293" r:id="rId6"/>
    </customSheetView>
  </customSheetViews>
  <mergeCells count="126">
    <mergeCell ref="S4:S10"/>
    <mergeCell ref="W4:W10"/>
    <mergeCell ref="W11:W14"/>
    <mergeCell ref="W15:W16"/>
    <mergeCell ref="W17:W18"/>
    <mergeCell ref="W19:W20"/>
    <mergeCell ref="W21:W22"/>
    <mergeCell ref="W23:W27"/>
    <mergeCell ref="W28:W31"/>
    <mergeCell ref="V4:V10"/>
    <mergeCell ref="V11:V14"/>
    <mergeCell ref="V15:V16"/>
    <mergeCell ref="V17:V18"/>
    <mergeCell ref="V19:V20"/>
    <mergeCell ref="W32:W34"/>
    <mergeCell ref="O21:O22"/>
    <mergeCell ref="O23:O27"/>
    <mergeCell ref="O28:O31"/>
    <mergeCell ref="O32:O34"/>
    <mergeCell ref="O35:O36"/>
    <mergeCell ref="W41:W44"/>
    <mergeCell ref="W45:W46"/>
    <mergeCell ref="S37:S38"/>
    <mergeCell ref="S39:S40"/>
    <mergeCell ref="S41:S44"/>
    <mergeCell ref="S45:S46"/>
    <mergeCell ref="W35:W36"/>
    <mergeCell ref="W37:W38"/>
    <mergeCell ref="W39:W40"/>
    <mergeCell ref="S21:S22"/>
    <mergeCell ref="S23:S27"/>
    <mergeCell ref="S28:S31"/>
    <mergeCell ref="S32:S34"/>
    <mergeCell ref="S35:S36"/>
    <mergeCell ref="V23:V27"/>
    <mergeCell ref="V28:V31"/>
    <mergeCell ref="V32:V34"/>
    <mergeCell ref="V35:V36"/>
    <mergeCell ref="K41:K44"/>
    <mergeCell ref="K45:K46"/>
    <mergeCell ref="V37:V38"/>
    <mergeCell ref="V39:V40"/>
    <mergeCell ref="V41:V44"/>
    <mergeCell ref="V45:V46"/>
    <mergeCell ref="K4:K10"/>
    <mergeCell ref="K11:K14"/>
    <mergeCell ref="K15:K16"/>
    <mergeCell ref="K17:K18"/>
    <mergeCell ref="K19:K20"/>
    <mergeCell ref="K21:K22"/>
    <mergeCell ref="K23:K27"/>
    <mergeCell ref="K28:K31"/>
    <mergeCell ref="K32:K34"/>
    <mergeCell ref="K35:K36"/>
    <mergeCell ref="K37:K38"/>
    <mergeCell ref="K39:K40"/>
    <mergeCell ref="V21:V22"/>
    <mergeCell ref="S11:S14"/>
    <mergeCell ref="S15:S16"/>
    <mergeCell ref="S17:S18"/>
    <mergeCell ref="S19:S20"/>
    <mergeCell ref="O37:O38"/>
    <mergeCell ref="N41:N44"/>
    <mergeCell ref="N45:N46"/>
    <mergeCell ref="R4:R10"/>
    <mergeCell ref="R11:R14"/>
    <mergeCell ref="R15:R16"/>
    <mergeCell ref="R17:R18"/>
    <mergeCell ref="R19:R20"/>
    <mergeCell ref="R21:R22"/>
    <mergeCell ref="R23:R27"/>
    <mergeCell ref="R28:R31"/>
    <mergeCell ref="R32:R34"/>
    <mergeCell ref="R35:R36"/>
    <mergeCell ref="R37:R38"/>
    <mergeCell ref="R39:R40"/>
    <mergeCell ref="R41:R44"/>
    <mergeCell ref="R45:R46"/>
    <mergeCell ref="O4:O10"/>
    <mergeCell ref="O11:O14"/>
    <mergeCell ref="O15:O16"/>
    <mergeCell ref="O17:O18"/>
    <mergeCell ref="O19:O20"/>
    <mergeCell ref="O39:O40"/>
    <mergeCell ref="O41:O44"/>
    <mergeCell ref="O45:O46"/>
    <mergeCell ref="N35:N36"/>
    <mergeCell ref="N37:N38"/>
    <mergeCell ref="N39:N40"/>
    <mergeCell ref="J21:J22"/>
    <mergeCell ref="J23:J27"/>
    <mergeCell ref="J28:J31"/>
    <mergeCell ref="J32:J34"/>
    <mergeCell ref="J35:J36"/>
    <mergeCell ref="J4:J10"/>
    <mergeCell ref="J11:J14"/>
    <mergeCell ref="J15:J16"/>
    <mergeCell ref="N4:N10"/>
    <mergeCell ref="N11:N14"/>
    <mergeCell ref="N15:N16"/>
    <mergeCell ref="N17:N18"/>
    <mergeCell ref="N19:N20"/>
    <mergeCell ref="N21:N22"/>
    <mergeCell ref="N23:N27"/>
    <mergeCell ref="N28:N31"/>
    <mergeCell ref="N32:N34"/>
    <mergeCell ref="F4:F10"/>
    <mergeCell ref="F11:F14"/>
    <mergeCell ref="F15:F16"/>
    <mergeCell ref="F17:F18"/>
    <mergeCell ref="F19:F20"/>
    <mergeCell ref="J17:J18"/>
    <mergeCell ref="J19:J20"/>
    <mergeCell ref="F41:F44"/>
    <mergeCell ref="F45:F46"/>
    <mergeCell ref="F23:F27"/>
    <mergeCell ref="F28:F31"/>
    <mergeCell ref="F32:F34"/>
    <mergeCell ref="F35:F36"/>
    <mergeCell ref="F37:F38"/>
    <mergeCell ref="F39:F40"/>
    <mergeCell ref="F21:F22"/>
    <mergeCell ref="J37:J38"/>
    <mergeCell ref="J39:J40"/>
    <mergeCell ref="J41:J44"/>
    <mergeCell ref="J45:J46"/>
  </mergeCells>
  <dataValidations count="1">
    <dataValidation type="list" allowBlank="1" showInputMessage="1" showErrorMessage="1" sqref="D1048534:D1048576" xr:uid="{00000000-0002-0000-0900-000000000000}">
      <formula1>lists_credit_scoring_list</formula1>
    </dataValidation>
  </dataValidations>
  <pageMargins left="0.7" right="0.7" top="0.75" bottom="0.75" header="0.3" footer="0.3"/>
  <pageSetup paperSize="9" orientation="portrait" horizontalDpi="4294967293" verticalDpi="4294967293" r:id="rId7"/>
  <drawing r:id="rId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tabColor rgb="FF00A8CB"/>
    <pageSetUpPr fitToPage="1"/>
  </sheetPr>
  <dimension ref="A1:AD85"/>
  <sheetViews>
    <sheetView showRowColHeaders="0" topLeftCell="A3" zoomScale="89" zoomScaleNormal="89" workbookViewId="0">
      <selection activeCell="R24" sqref="R24"/>
    </sheetView>
  </sheetViews>
  <sheetFormatPr defaultRowHeight="14.4" x14ac:dyDescent="0.3"/>
  <cols>
    <col min="1" max="1" width="1.6640625" style="425" customWidth="1"/>
    <col min="2" max="7" width="7.44140625" style="425" customWidth="1"/>
    <col min="8" max="9" width="9.109375" style="425" customWidth="1"/>
    <col min="10" max="10" width="15.33203125" style="425" bestFit="1" customWidth="1"/>
    <col min="11" max="256" width="9.109375" style="425"/>
    <col min="257" max="257" width="1.6640625" style="425" customWidth="1"/>
    <col min="258" max="263" width="7.44140625" style="425" customWidth="1"/>
    <col min="264" max="265" width="9.109375" style="425" customWidth="1"/>
    <col min="266" max="266" width="15.33203125" style="425" bestFit="1" customWidth="1"/>
    <col min="267" max="512" width="9.109375" style="425"/>
    <col min="513" max="513" width="1.6640625" style="425" customWidth="1"/>
    <col min="514" max="519" width="7.44140625" style="425" customWidth="1"/>
    <col min="520" max="521" width="9.109375" style="425" customWidth="1"/>
    <col min="522" max="522" width="15.33203125" style="425" bestFit="1" customWidth="1"/>
    <col min="523" max="768" width="9.109375" style="425"/>
    <col min="769" max="769" width="1.6640625" style="425" customWidth="1"/>
    <col min="770" max="775" width="7.44140625" style="425" customWidth="1"/>
    <col min="776" max="777" width="9.109375" style="425" customWidth="1"/>
    <col min="778" max="778" width="15.33203125" style="425" bestFit="1" customWidth="1"/>
    <col min="779" max="1024" width="9.109375" style="425"/>
    <col min="1025" max="1025" width="1.6640625" style="425" customWidth="1"/>
    <col min="1026" max="1031" width="7.44140625" style="425" customWidth="1"/>
    <col min="1032" max="1033" width="9.109375" style="425" customWidth="1"/>
    <col min="1034" max="1034" width="15.33203125" style="425" bestFit="1" customWidth="1"/>
    <col min="1035" max="1280" width="9.109375" style="425"/>
    <col min="1281" max="1281" width="1.6640625" style="425" customWidth="1"/>
    <col min="1282" max="1287" width="7.44140625" style="425" customWidth="1"/>
    <col min="1288" max="1289" width="9.109375" style="425" customWidth="1"/>
    <col min="1290" max="1290" width="15.33203125" style="425" bestFit="1" customWidth="1"/>
    <col min="1291" max="1536" width="9.109375" style="425"/>
    <col min="1537" max="1537" width="1.6640625" style="425" customWidth="1"/>
    <col min="1538" max="1543" width="7.44140625" style="425" customWidth="1"/>
    <col min="1544" max="1545" width="9.109375" style="425" customWidth="1"/>
    <col min="1546" max="1546" width="15.33203125" style="425" bestFit="1" customWidth="1"/>
    <col min="1547" max="1792" width="9.109375" style="425"/>
    <col min="1793" max="1793" width="1.6640625" style="425" customWidth="1"/>
    <col min="1794" max="1799" width="7.44140625" style="425" customWidth="1"/>
    <col min="1800" max="1801" width="9.109375" style="425" customWidth="1"/>
    <col min="1802" max="1802" width="15.33203125" style="425" bestFit="1" customWidth="1"/>
    <col min="1803" max="2048" width="9.109375" style="425"/>
    <col min="2049" max="2049" width="1.6640625" style="425" customWidth="1"/>
    <col min="2050" max="2055" width="7.44140625" style="425" customWidth="1"/>
    <col min="2056" max="2057" width="9.109375" style="425" customWidth="1"/>
    <col min="2058" max="2058" width="15.33203125" style="425" bestFit="1" customWidth="1"/>
    <col min="2059" max="2304" width="9.109375" style="425"/>
    <col min="2305" max="2305" width="1.6640625" style="425" customWidth="1"/>
    <col min="2306" max="2311" width="7.44140625" style="425" customWidth="1"/>
    <col min="2312" max="2313" width="9.109375" style="425" customWidth="1"/>
    <col min="2314" max="2314" width="15.33203125" style="425" bestFit="1" customWidth="1"/>
    <col min="2315" max="2560" width="9.109375" style="425"/>
    <col min="2561" max="2561" width="1.6640625" style="425" customWidth="1"/>
    <col min="2562" max="2567" width="7.44140625" style="425" customWidth="1"/>
    <col min="2568" max="2569" width="9.109375" style="425" customWidth="1"/>
    <col min="2570" max="2570" width="15.33203125" style="425" bestFit="1" customWidth="1"/>
    <col min="2571" max="2816" width="9.109375" style="425"/>
    <col min="2817" max="2817" width="1.6640625" style="425" customWidth="1"/>
    <col min="2818" max="2823" width="7.44140625" style="425" customWidth="1"/>
    <col min="2824" max="2825" width="9.109375" style="425" customWidth="1"/>
    <col min="2826" max="2826" width="15.33203125" style="425" bestFit="1" customWidth="1"/>
    <col min="2827" max="3072" width="9.109375" style="425"/>
    <col min="3073" max="3073" width="1.6640625" style="425" customWidth="1"/>
    <col min="3074" max="3079" width="7.44140625" style="425" customWidth="1"/>
    <col min="3080" max="3081" width="9.109375" style="425" customWidth="1"/>
    <col min="3082" max="3082" width="15.33203125" style="425" bestFit="1" customWidth="1"/>
    <col min="3083" max="3328" width="9.109375" style="425"/>
    <col min="3329" max="3329" width="1.6640625" style="425" customWidth="1"/>
    <col min="3330" max="3335" width="7.44140625" style="425" customWidth="1"/>
    <col min="3336" max="3337" width="9.109375" style="425" customWidth="1"/>
    <col min="3338" max="3338" width="15.33203125" style="425" bestFit="1" customWidth="1"/>
    <col min="3339" max="3584" width="9.109375" style="425"/>
    <col min="3585" max="3585" width="1.6640625" style="425" customWidth="1"/>
    <col min="3586" max="3591" width="7.44140625" style="425" customWidth="1"/>
    <col min="3592" max="3593" width="9.109375" style="425" customWidth="1"/>
    <col min="3594" max="3594" width="15.33203125" style="425" bestFit="1" customWidth="1"/>
    <col min="3595" max="3840" width="9.109375" style="425"/>
    <col min="3841" max="3841" width="1.6640625" style="425" customWidth="1"/>
    <col min="3842" max="3847" width="7.44140625" style="425" customWidth="1"/>
    <col min="3848" max="3849" width="9.109375" style="425" customWidth="1"/>
    <col min="3850" max="3850" width="15.33203125" style="425" bestFit="1" customWidth="1"/>
    <col min="3851" max="4096" width="9.109375" style="425"/>
    <col min="4097" max="4097" width="1.6640625" style="425" customWidth="1"/>
    <col min="4098" max="4103" width="7.44140625" style="425" customWidth="1"/>
    <col min="4104" max="4105" width="9.109375" style="425" customWidth="1"/>
    <col min="4106" max="4106" width="15.33203125" style="425" bestFit="1" customWidth="1"/>
    <col min="4107" max="4352" width="9.109375" style="425"/>
    <col min="4353" max="4353" width="1.6640625" style="425" customWidth="1"/>
    <col min="4354" max="4359" width="7.44140625" style="425" customWidth="1"/>
    <col min="4360" max="4361" width="9.109375" style="425" customWidth="1"/>
    <col min="4362" max="4362" width="15.33203125" style="425" bestFit="1" customWidth="1"/>
    <col min="4363" max="4608" width="9.109375" style="425"/>
    <col min="4609" max="4609" width="1.6640625" style="425" customWidth="1"/>
    <col min="4610" max="4615" width="7.44140625" style="425" customWidth="1"/>
    <col min="4616" max="4617" width="9.109375" style="425" customWidth="1"/>
    <col min="4618" max="4618" width="15.33203125" style="425" bestFit="1" customWidth="1"/>
    <col min="4619" max="4864" width="9.109375" style="425"/>
    <col min="4865" max="4865" width="1.6640625" style="425" customWidth="1"/>
    <col min="4866" max="4871" width="7.44140625" style="425" customWidth="1"/>
    <col min="4872" max="4873" width="9.109375" style="425" customWidth="1"/>
    <col min="4874" max="4874" width="15.33203125" style="425" bestFit="1" customWidth="1"/>
    <col min="4875" max="5120" width="9.109375" style="425"/>
    <col min="5121" max="5121" width="1.6640625" style="425" customWidth="1"/>
    <col min="5122" max="5127" width="7.44140625" style="425" customWidth="1"/>
    <col min="5128" max="5129" width="9.109375" style="425" customWidth="1"/>
    <col min="5130" max="5130" width="15.33203125" style="425" bestFit="1" customWidth="1"/>
    <col min="5131" max="5376" width="9.109375" style="425"/>
    <col min="5377" max="5377" width="1.6640625" style="425" customWidth="1"/>
    <col min="5378" max="5383" width="7.44140625" style="425" customWidth="1"/>
    <col min="5384" max="5385" width="9.109375" style="425" customWidth="1"/>
    <col min="5386" max="5386" width="15.33203125" style="425" bestFit="1" customWidth="1"/>
    <col min="5387" max="5632" width="9.109375" style="425"/>
    <col min="5633" max="5633" width="1.6640625" style="425" customWidth="1"/>
    <col min="5634" max="5639" width="7.44140625" style="425" customWidth="1"/>
    <col min="5640" max="5641" width="9.109375" style="425" customWidth="1"/>
    <col min="5642" max="5642" width="15.33203125" style="425" bestFit="1" customWidth="1"/>
    <col min="5643" max="5888" width="9.109375" style="425"/>
    <col min="5889" max="5889" width="1.6640625" style="425" customWidth="1"/>
    <col min="5890" max="5895" width="7.44140625" style="425" customWidth="1"/>
    <col min="5896" max="5897" width="9.109375" style="425" customWidth="1"/>
    <col min="5898" max="5898" width="15.33203125" style="425" bestFit="1" customWidth="1"/>
    <col min="5899" max="6144" width="9.109375" style="425"/>
    <col min="6145" max="6145" width="1.6640625" style="425" customWidth="1"/>
    <col min="6146" max="6151" width="7.44140625" style="425" customWidth="1"/>
    <col min="6152" max="6153" width="9.109375" style="425" customWidth="1"/>
    <col min="6154" max="6154" width="15.33203125" style="425" bestFit="1" customWidth="1"/>
    <col min="6155" max="6400" width="9.109375" style="425"/>
    <col min="6401" max="6401" width="1.6640625" style="425" customWidth="1"/>
    <col min="6402" max="6407" width="7.44140625" style="425" customWidth="1"/>
    <col min="6408" max="6409" width="9.109375" style="425" customWidth="1"/>
    <col min="6410" max="6410" width="15.33203125" style="425" bestFit="1" customWidth="1"/>
    <col min="6411" max="6656" width="9.109375" style="425"/>
    <col min="6657" max="6657" width="1.6640625" style="425" customWidth="1"/>
    <col min="6658" max="6663" width="7.44140625" style="425" customWidth="1"/>
    <col min="6664" max="6665" width="9.109375" style="425" customWidth="1"/>
    <col min="6666" max="6666" width="15.33203125" style="425" bestFit="1" customWidth="1"/>
    <col min="6667" max="6912" width="9.109375" style="425"/>
    <col min="6913" max="6913" width="1.6640625" style="425" customWidth="1"/>
    <col min="6914" max="6919" width="7.44140625" style="425" customWidth="1"/>
    <col min="6920" max="6921" width="9.109375" style="425" customWidth="1"/>
    <col min="6922" max="6922" width="15.33203125" style="425" bestFit="1" customWidth="1"/>
    <col min="6923" max="7168" width="9.109375" style="425"/>
    <col min="7169" max="7169" width="1.6640625" style="425" customWidth="1"/>
    <col min="7170" max="7175" width="7.44140625" style="425" customWidth="1"/>
    <col min="7176" max="7177" width="9.109375" style="425" customWidth="1"/>
    <col min="7178" max="7178" width="15.33203125" style="425" bestFit="1" customWidth="1"/>
    <col min="7179" max="7424" width="9.109375" style="425"/>
    <col min="7425" max="7425" width="1.6640625" style="425" customWidth="1"/>
    <col min="7426" max="7431" width="7.44140625" style="425" customWidth="1"/>
    <col min="7432" max="7433" width="9.109375" style="425" customWidth="1"/>
    <col min="7434" max="7434" width="15.33203125" style="425" bestFit="1" customWidth="1"/>
    <col min="7435" max="7680" width="9.109375" style="425"/>
    <col min="7681" max="7681" width="1.6640625" style="425" customWidth="1"/>
    <col min="7682" max="7687" width="7.44140625" style="425" customWidth="1"/>
    <col min="7688" max="7689" width="9.109375" style="425" customWidth="1"/>
    <col min="7690" max="7690" width="15.33203125" style="425" bestFit="1" customWidth="1"/>
    <col min="7691" max="7936" width="9.109375" style="425"/>
    <col min="7937" max="7937" width="1.6640625" style="425" customWidth="1"/>
    <col min="7938" max="7943" width="7.44140625" style="425" customWidth="1"/>
    <col min="7944" max="7945" width="9.109375" style="425" customWidth="1"/>
    <col min="7946" max="7946" width="15.33203125" style="425" bestFit="1" customWidth="1"/>
    <col min="7947" max="8192" width="9.109375" style="425"/>
    <col min="8193" max="8193" width="1.6640625" style="425" customWidth="1"/>
    <col min="8194" max="8199" width="7.44140625" style="425" customWidth="1"/>
    <col min="8200" max="8201" width="9.109375" style="425" customWidth="1"/>
    <col min="8202" max="8202" width="15.33203125" style="425" bestFit="1" customWidth="1"/>
    <col min="8203" max="8448" width="9.109375" style="425"/>
    <col min="8449" max="8449" width="1.6640625" style="425" customWidth="1"/>
    <col min="8450" max="8455" width="7.44140625" style="425" customWidth="1"/>
    <col min="8456" max="8457" width="9.109375" style="425" customWidth="1"/>
    <col min="8458" max="8458" width="15.33203125" style="425" bestFit="1" customWidth="1"/>
    <col min="8459" max="8704" width="9.109375" style="425"/>
    <col min="8705" max="8705" width="1.6640625" style="425" customWidth="1"/>
    <col min="8706" max="8711" width="7.44140625" style="425" customWidth="1"/>
    <col min="8712" max="8713" width="9.109375" style="425" customWidth="1"/>
    <col min="8714" max="8714" width="15.33203125" style="425" bestFit="1" customWidth="1"/>
    <col min="8715" max="8960" width="9.109375" style="425"/>
    <col min="8961" max="8961" width="1.6640625" style="425" customWidth="1"/>
    <col min="8962" max="8967" width="7.44140625" style="425" customWidth="1"/>
    <col min="8968" max="8969" width="9.109375" style="425" customWidth="1"/>
    <col min="8970" max="8970" width="15.33203125" style="425" bestFit="1" customWidth="1"/>
    <col min="8971" max="9216" width="9.109375" style="425"/>
    <col min="9217" max="9217" width="1.6640625" style="425" customWidth="1"/>
    <col min="9218" max="9223" width="7.44140625" style="425" customWidth="1"/>
    <col min="9224" max="9225" width="9.109375" style="425" customWidth="1"/>
    <col min="9226" max="9226" width="15.33203125" style="425" bestFit="1" customWidth="1"/>
    <col min="9227" max="9472" width="9.109375" style="425"/>
    <col min="9473" max="9473" width="1.6640625" style="425" customWidth="1"/>
    <col min="9474" max="9479" width="7.44140625" style="425" customWidth="1"/>
    <col min="9480" max="9481" width="9.109375" style="425" customWidth="1"/>
    <col min="9482" max="9482" width="15.33203125" style="425" bestFit="1" customWidth="1"/>
    <col min="9483" max="9728" width="9.109375" style="425"/>
    <col min="9729" max="9729" width="1.6640625" style="425" customWidth="1"/>
    <col min="9730" max="9735" width="7.44140625" style="425" customWidth="1"/>
    <col min="9736" max="9737" width="9.109375" style="425" customWidth="1"/>
    <col min="9738" max="9738" width="15.33203125" style="425" bestFit="1" customWidth="1"/>
    <col min="9739" max="9984" width="9.109375" style="425"/>
    <col min="9985" max="9985" width="1.6640625" style="425" customWidth="1"/>
    <col min="9986" max="9991" width="7.44140625" style="425" customWidth="1"/>
    <col min="9992" max="9993" width="9.109375" style="425" customWidth="1"/>
    <col min="9994" max="9994" width="15.33203125" style="425" bestFit="1" customWidth="1"/>
    <col min="9995" max="10240" width="9.109375" style="425"/>
    <col min="10241" max="10241" width="1.6640625" style="425" customWidth="1"/>
    <col min="10242" max="10247" width="7.44140625" style="425" customWidth="1"/>
    <col min="10248" max="10249" width="9.109375" style="425" customWidth="1"/>
    <col min="10250" max="10250" width="15.33203125" style="425" bestFit="1" customWidth="1"/>
    <col min="10251" max="10496" width="9.109375" style="425"/>
    <col min="10497" max="10497" width="1.6640625" style="425" customWidth="1"/>
    <col min="10498" max="10503" width="7.44140625" style="425" customWidth="1"/>
    <col min="10504" max="10505" width="9.109375" style="425" customWidth="1"/>
    <col min="10506" max="10506" width="15.33203125" style="425" bestFit="1" customWidth="1"/>
    <col min="10507" max="10752" width="9.109375" style="425"/>
    <col min="10753" max="10753" width="1.6640625" style="425" customWidth="1"/>
    <col min="10754" max="10759" width="7.44140625" style="425" customWidth="1"/>
    <col min="10760" max="10761" width="9.109375" style="425" customWidth="1"/>
    <col min="10762" max="10762" width="15.33203125" style="425" bestFit="1" customWidth="1"/>
    <col min="10763" max="11008" width="9.109375" style="425"/>
    <col min="11009" max="11009" width="1.6640625" style="425" customWidth="1"/>
    <col min="11010" max="11015" width="7.44140625" style="425" customWidth="1"/>
    <col min="11016" max="11017" width="9.109375" style="425" customWidth="1"/>
    <col min="11018" max="11018" width="15.33203125" style="425" bestFit="1" customWidth="1"/>
    <col min="11019" max="11264" width="9.109375" style="425"/>
    <col min="11265" max="11265" width="1.6640625" style="425" customWidth="1"/>
    <col min="11266" max="11271" width="7.44140625" style="425" customWidth="1"/>
    <col min="11272" max="11273" width="9.109375" style="425" customWidth="1"/>
    <col min="11274" max="11274" width="15.33203125" style="425" bestFit="1" customWidth="1"/>
    <col min="11275" max="11520" width="9.109375" style="425"/>
    <col min="11521" max="11521" width="1.6640625" style="425" customWidth="1"/>
    <col min="11522" max="11527" width="7.44140625" style="425" customWidth="1"/>
    <col min="11528" max="11529" width="9.109375" style="425" customWidth="1"/>
    <col min="11530" max="11530" width="15.33203125" style="425" bestFit="1" customWidth="1"/>
    <col min="11531" max="11776" width="9.109375" style="425"/>
    <col min="11777" max="11777" width="1.6640625" style="425" customWidth="1"/>
    <col min="11778" max="11783" width="7.44140625" style="425" customWidth="1"/>
    <col min="11784" max="11785" width="9.109375" style="425" customWidth="1"/>
    <col min="11786" max="11786" width="15.33203125" style="425" bestFit="1" customWidth="1"/>
    <col min="11787" max="12032" width="9.109375" style="425"/>
    <col min="12033" max="12033" width="1.6640625" style="425" customWidth="1"/>
    <col min="12034" max="12039" width="7.44140625" style="425" customWidth="1"/>
    <col min="12040" max="12041" width="9.109375" style="425" customWidth="1"/>
    <col min="12042" max="12042" width="15.33203125" style="425" bestFit="1" customWidth="1"/>
    <col min="12043" max="12288" width="9.109375" style="425"/>
    <col min="12289" max="12289" width="1.6640625" style="425" customWidth="1"/>
    <col min="12290" max="12295" width="7.44140625" style="425" customWidth="1"/>
    <col min="12296" max="12297" width="9.109375" style="425" customWidth="1"/>
    <col min="12298" max="12298" width="15.33203125" style="425" bestFit="1" customWidth="1"/>
    <col min="12299" max="12544" width="9.109375" style="425"/>
    <col min="12545" max="12545" width="1.6640625" style="425" customWidth="1"/>
    <col min="12546" max="12551" width="7.44140625" style="425" customWidth="1"/>
    <col min="12552" max="12553" width="9.109375" style="425" customWidth="1"/>
    <col min="12554" max="12554" width="15.33203125" style="425" bestFit="1" customWidth="1"/>
    <col min="12555" max="12800" width="9.109375" style="425"/>
    <col min="12801" max="12801" width="1.6640625" style="425" customWidth="1"/>
    <col min="12802" max="12807" width="7.44140625" style="425" customWidth="1"/>
    <col min="12808" max="12809" width="9.109375" style="425" customWidth="1"/>
    <col min="12810" max="12810" width="15.33203125" style="425" bestFit="1" customWidth="1"/>
    <col min="12811" max="13056" width="9.109375" style="425"/>
    <col min="13057" max="13057" width="1.6640625" style="425" customWidth="1"/>
    <col min="13058" max="13063" width="7.44140625" style="425" customWidth="1"/>
    <col min="13064" max="13065" width="9.109375" style="425" customWidth="1"/>
    <col min="13066" max="13066" width="15.33203125" style="425" bestFit="1" customWidth="1"/>
    <col min="13067" max="13312" width="9.109375" style="425"/>
    <col min="13313" max="13313" width="1.6640625" style="425" customWidth="1"/>
    <col min="13314" max="13319" width="7.44140625" style="425" customWidth="1"/>
    <col min="13320" max="13321" width="9.109375" style="425" customWidth="1"/>
    <col min="13322" max="13322" width="15.33203125" style="425" bestFit="1" customWidth="1"/>
    <col min="13323" max="13568" width="9.109375" style="425"/>
    <col min="13569" max="13569" width="1.6640625" style="425" customWidth="1"/>
    <col min="13570" max="13575" width="7.44140625" style="425" customWidth="1"/>
    <col min="13576" max="13577" width="9.109375" style="425" customWidth="1"/>
    <col min="13578" max="13578" width="15.33203125" style="425" bestFit="1" customWidth="1"/>
    <col min="13579" max="13824" width="9.109375" style="425"/>
    <col min="13825" max="13825" width="1.6640625" style="425" customWidth="1"/>
    <col min="13826" max="13831" width="7.44140625" style="425" customWidth="1"/>
    <col min="13832" max="13833" width="9.109375" style="425" customWidth="1"/>
    <col min="13834" max="13834" width="15.33203125" style="425" bestFit="1" customWidth="1"/>
    <col min="13835" max="14080" width="9.109375" style="425"/>
    <col min="14081" max="14081" width="1.6640625" style="425" customWidth="1"/>
    <col min="14082" max="14087" width="7.44140625" style="425" customWidth="1"/>
    <col min="14088" max="14089" width="9.109375" style="425" customWidth="1"/>
    <col min="14090" max="14090" width="15.33203125" style="425" bestFit="1" customWidth="1"/>
    <col min="14091" max="14336" width="9.109375" style="425"/>
    <col min="14337" max="14337" width="1.6640625" style="425" customWidth="1"/>
    <col min="14338" max="14343" width="7.44140625" style="425" customWidth="1"/>
    <col min="14344" max="14345" width="9.109375" style="425" customWidth="1"/>
    <col min="14346" max="14346" width="15.33203125" style="425" bestFit="1" customWidth="1"/>
    <col min="14347" max="14592" width="9.109375" style="425"/>
    <col min="14593" max="14593" width="1.6640625" style="425" customWidth="1"/>
    <col min="14594" max="14599" width="7.44140625" style="425" customWidth="1"/>
    <col min="14600" max="14601" width="9.109375" style="425" customWidth="1"/>
    <col min="14602" max="14602" width="15.33203125" style="425" bestFit="1" customWidth="1"/>
    <col min="14603" max="14848" width="9.109375" style="425"/>
    <col min="14849" max="14849" width="1.6640625" style="425" customWidth="1"/>
    <col min="14850" max="14855" width="7.44140625" style="425" customWidth="1"/>
    <col min="14856" max="14857" width="9.109375" style="425" customWidth="1"/>
    <col min="14858" max="14858" width="15.33203125" style="425" bestFit="1" customWidth="1"/>
    <col min="14859" max="15104" width="9.109375" style="425"/>
    <col min="15105" max="15105" width="1.6640625" style="425" customWidth="1"/>
    <col min="15106" max="15111" width="7.44140625" style="425" customWidth="1"/>
    <col min="15112" max="15113" width="9.109375" style="425" customWidth="1"/>
    <col min="15114" max="15114" width="15.33203125" style="425" bestFit="1" customWidth="1"/>
    <col min="15115" max="15360" width="9.109375" style="425"/>
    <col min="15361" max="15361" width="1.6640625" style="425" customWidth="1"/>
    <col min="15362" max="15367" width="7.44140625" style="425" customWidth="1"/>
    <col min="15368" max="15369" width="9.109375" style="425" customWidth="1"/>
    <col min="15370" max="15370" width="15.33203125" style="425" bestFit="1" customWidth="1"/>
    <col min="15371" max="15616" width="9.109375" style="425"/>
    <col min="15617" max="15617" width="1.6640625" style="425" customWidth="1"/>
    <col min="15618" max="15623" width="7.44140625" style="425" customWidth="1"/>
    <col min="15624" max="15625" width="9.109375" style="425" customWidth="1"/>
    <col min="15626" max="15626" width="15.33203125" style="425" bestFit="1" customWidth="1"/>
    <col min="15627" max="15872" width="9.109375" style="425"/>
    <col min="15873" max="15873" width="1.6640625" style="425" customWidth="1"/>
    <col min="15874" max="15879" width="7.44140625" style="425" customWidth="1"/>
    <col min="15880" max="15881" width="9.109375" style="425" customWidth="1"/>
    <col min="15882" max="15882" width="15.33203125" style="425" bestFit="1" customWidth="1"/>
    <col min="15883" max="16128" width="9.109375" style="425"/>
    <col min="16129" max="16129" width="1.6640625" style="425" customWidth="1"/>
    <col min="16130" max="16135" width="7.44140625" style="425" customWidth="1"/>
    <col min="16136" max="16137" width="9.109375" style="425" customWidth="1"/>
    <col min="16138" max="16138" width="15.33203125" style="425" bestFit="1" customWidth="1"/>
    <col min="16139" max="16384" width="9.109375" style="425"/>
  </cols>
  <sheetData>
    <row r="1" spans="1:30" ht="8.25" customHeight="1" x14ac:dyDescent="0.3">
      <c r="A1" s="423"/>
      <c r="B1" s="423"/>
      <c r="C1" s="423"/>
      <c r="D1" s="423"/>
      <c r="E1" s="423"/>
      <c r="F1" s="423"/>
      <c r="G1" s="423"/>
      <c r="H1" s="423"/>
      <c r="I1" s="423"/>
      <c r="J1" s="423"/>
      <c r="K1" s="423"/>
      <c r="L1" s="423"/>
      <c r="M1" s="423"/>
      <c r="N1" s="423"/>
      <c r="O1" s="423"/>
      <c r="P1" s="423"/>
      <c r="Q1" s="423"/>
      <c r="R1" s="423"/>
      <c r="S1" s="423"/>
      <c r="T1" s="424"/>
      <c r="U1" s="424"/>
      <c r="V1" s="424"/>
      <c r="W1" s="424"/>
      <c r="X1" s="424"/>
      <c r="Y1" s="424"/>
      <c r="Z1" s="424"/>
      <c r="AA1" s="424"/>
      <c r="AB1" s="424"/>
      <c r="AC1" s="424"/>
      <c r="AD1" s="424"/>
    </row>
    <row r="2" spans="1:30" ht="18" customHeight="1" x14ac:dyDescent="0.3">
      <c r="A2" s="423"/>
      <c r="B2" s="423"/>
      <c r="C2" s="423"/>
      <c r="D2" s="423"/>
      <c r="E2" s="423"/>
      <c r="F2" s="423"/>
      <c r="G2" s="423"/>
      <c r="H2" s="423"/>
      <c r="I2" s="423"/>
      <c r="J2" s="423"/>
      <c r="K2" s="423"/>
      <c r="L2" s="423"/>
      <c r="M2" s="423"/>
      <c r="N2" s="423"/>
      <c r="O2" s="423"/>
      <c r="P2" s="423"/>
      <c r="Q2" s="423"/>
      <c r="R2" s="423"/>
      <c r="S2" s="423"/>
      <c r="T2" s="424"/>
      <c r="U2" s="424"/>
      <c r="V2" s="424"/>
      <c r="W2" s="424"/>
      <c r="X2" s="424"/>
      <c r="Y2" s="424"/>
      <c r="Z2" s="424"/>
      <c r="AA2" s="424"/>
      <c r="AB2" s="424"/>
      <c r="AC2" s="424"/>
      <c r="AD2" s="424"/>
    </row>
    <row r="3" spans="1:30" ht="37.5" customHeight="1" x14ac:dyDescent="0.3">
      <c r="A3" s="423"/>
      <c r="C3" s="423"/>
      <c r="E3" s="423"/>
      <c r="F3" s="423"/>
      <c r="G3" s="423"/>
      <c r="I3" s="423"/>
      <c r="K3" s="423"/>
      <c r="L3" s="423"/>
      <c r="M3" s="423"/>
      <c r="N3" s="423"/>
      <c r="O3" s="423"/>
      <c r="P3" s="423"/>
      <c r="Q3" s="423"/>
      <c r="R3" s="423"/>
      <c r="S3" s="423"/>
      <c r="T3" s="424"/>
      <c r="U3" s="424"/>
      <c r="V3" s="424"/>
      <c r="W3" s="424"/>
      <c r="X3" s="424"/>
      <c r="Y3" s="424"/>
      <c r="Z3" s="424"/>
      <c r="AA3" s="424"/>
      <c r="AB3" s="424"/>
      <c r="AC3" s="424"/>
      <c r="AD3" s="424"/>
    </row>
    <row r="4" spans="1:30" x14ac:dyDescent="0.3">
      <c r="A4" s="423"/>
      <c r="B4" s="423"/>
      <c r="C4" s="423"/>
      <c r="D4" s="423"/>
      <c r="E4" s="423"/>
      <c r="F4" s="423"/>
      <c r="G4" s="423"/>
      <c r="H4" s="423"/>
      <c r="I4" s="423"/>
      <c r="J4" s="423"/>
      <c r="K4" s="423"/>
      <c r="L4" s="423"/>
      <c r="M4" s="423"/>
      <c r="N4" s="423"/>
      <c r="O4" s="423"/>
      <c r="P4" s="423"/>
      <c r="Q4" s="423"/>
      <c r="R4" s="423"/>
      <c r="S4" s="423"/>
      <c r="T4" s="424"/>
      <c r="U4" s="424"/>
      <c r="V4" s="424"/>
      <c r="W4" s="424"/>
      <c r="X4" s="424"/>
      <c r="Y4" s="424"/>
      <c r="Z4" s="424"/>
      <c r="AA4" s="424"/>
      <c r="AB4" s="424"/>
      <c r="AC4" s="424"/>
      <c r="AD4" s="424"/>
    </row>
    <row r="5" spans="1:30" x14ac:dyDescent="0.3">
      <c r="A5" s="423"/>
      <c r="B5" s="423"/>
      <c r="C5" s="423"/>
      <c r="D5" s="423"/>
      <c r="E5" s="423"/>
      <c r="F5" s="423"/>
      <c r="G5" s="423"/>
      <c r="H5" s="423"/>
      <c r="I5" s="423"/>
      <c r="J5" s="423"/>
      <c r="K5" s="423"/>
      <c r="L5" s="423"/>
      <c r="M5" s="423"/>
      <c r="N5" s="423"/>
      <c r="O5" s="423"/>
      <c r="P5" s="423"/>
      <c r="Q5" s="423"/>
      <c r="R5" s="423"/>
      <c r="S5" s="423"/>
      <c r="T5" s="424"/>
      <c r="U5" s="424"/>
      <c r="V5" s="424"/>
      <c r="W5" s="424"/>
      <c r="X5" s="424"/>
      <c r="Y5" s="424"/>
      <c r="Z5" s="424"/>
      <c r="AA5" s="424"/>
      <c r="AB5" s="424"/>
      <c r="AC5" s="424"/>
      <c r="AD5" s="424"/>
    </row>
    <row r="6" spans="1:30" x14ac:dyDescent="0.3">
      <c r="A6" s="423"/>
      <c r="B6" s="423"/>
      <c r="C6" s="423"/>
      <c r="D6" s="423"/>
      <c r="E6" s="423"/>
      <c r="F6" s="423"/>
      <c r="G6" s="423"/>
      <c r="H6" s="423"/>
      <c r="I6" s="423"/>
      <c r="J6" s="423"/>
      <c r="K6" s="423"/>
      <c r="L6" s="423"/>
      <c r="M6" s="423"/>
      <c r="N6" s="423"/>
      <c r="O6" s="423"/>
      <c r="P6" s="423"/>
      <c r="Q6" s="423"/>
      <c r="R6" s="423"/>
      <c r="S6" s="423"/>
      <c r="T6" s="424"/>
      <c r="U6" s="424"/>
      <c r="V6" s="424"/>
      <c r="W6" s="424"/>
      <c r="X6" s="424"/>
      <c r="Y6" s="424"/>
      <c r="Z6" s="424"/>
      <c r="AA6" s="424"/>
      <c r="AB6" s="424"/>
      <c r="AC6" s="424"/>
      <c r="AD6" s="424"/>
    </row>
    <row r="7" spans="1:30" x14ac:dyDescent="0.3">
      <c r="A7" s="423"/>
      <c r="B7" s="423"/>
      <c r="C7" s="423"/>
      <c r="D7" s="423"/>
      <c r="E7" s="423"/>
      <c r="F7" s="423"/>
      <c r="G7" s="423"/>
      <c r="H7" s="423"/>
      <c r="I7" s="423"/>
      <c r="J7" s="423"/>
      <c r="K7" s="423"/>
      <c r="L7" s="423"/>
      <c r="M7" s="423"/>
      <c r="N7" s="423"/>
      <c r="O7" s="423"/>
      <c r="P7" s="423"/>
      <c r="Q7" s="423"/>
      <c r="R7" s="423"/>
      <c r="S7" s="423"/>
      <c r="T7" s="424"/>
      <c r="U7" s="424"/>
      <c r="V7" s="424"/>
      <c r="W7" s="424"/>
      <c r="X7" s="424"/>
      <c r="Y7" s="424"/>
      <c r="Z7" s="424"/>
      <c r="AA7" s="424"/>
      <c r="AB7" s="424"/>
      <c r="AC7" s="424"/>
      <c r="AD7" s="424"/>
    </row>
    <row r="8" spans="1:30" x14ac:dyDescent="0.3">
      <c r="A8" s="423"/>
      <c r="B8" s="423"/>
      <c r="C8" s="423"/>
      <c r="D8" s="423"/>
      <c r="E8" s="423"/>
      <c r="F8" s="423"/>
      <c r="G8" s="423"/>
      <c r="H8" s="423"/>
      <c r="I8" s="423"/>
      <c r="J8" s="423"/>
      <c r="K8" s="423"/>
      <c r="L8" s="423"/>
      <c r="M8" s="423"/>
      <c r="N8" s="423"/>
      <c r="O8" s="423"/>
      <c r="P8" s="423"/>
      <c r="Q8" s="423"/>
      <c r="R8" s="423"/>
      <c r="S8" s="423"/>
      <c r="T8" s="424"/>
      <c r="U8" s="424"/>
      <c r="V8" s="424"/>
      <c r="W8" s="424"/>
      <c r="X8" s="424"/>
      <c r="Y8" s="424"/>
      <c r="Z8" s="424"/>
      <c r="AA8" s="424"/>
      <c r="AB8" s="424"/>
      <c r="AC8" s="424"/>
      <c r="AD8" s="424"/>
    </row>
    <row r="9" spans="1:30" x14ac:dyDescent="0.3">
      <c r="A9" s="423"/>
      <c r="B9" s="423"/>
      <c r="C9" s="423"/>
      <c r="D9" s="423"/>
      <c r="E9" s="423"/>
      <c r="F9" s="423"/>
      <c r="G9" s="423"/>
      <c r="H9" s="423"/>
      <c r="I9" s="423"/>
      <c r="J9" s="423"/>
      <c r="K9" s="423"/>
      <c r="L9" s="423"/>
      <c r="M9" s="423"/>
      <c r="N9" s="423"/>
      <c r="O9" s="423"/>
      <c r="P9" s="423"/>
      <c r="Q9" s="423"/>
      <c r="R9" s="423"/>
      <c r="S9" s="423"/>
      <c r="T9" s="424"/>
      <c r="U9" s="424"/>
      <c r="V9" s="424"/>
      <c r="W9" s="424"/>
      <c r="X9" s="424"/>
      <c r="Y9" s="424"/>
      <c r="Z9" s="424"/>
      <c r="AA9" s="424"/>
      <c r="AB9" s="424"/>
      <c r="AC9" s="424"/>
      <c r="AD9" s="424"/>
    </row>
    <row r="10" spans="1:30" x14ac:dyDescent="0.3">
      <c r="A10" s="423"/>
      <c r="B10" s="423"/>
      <c r="C10" s="423"/>
      <c r="D10" s="423"/>
      <c r="E10" s="423"/>
      <c r="F10" s="423"/>
      <c r="G10" s="423"/>
      <c r="H10" s="423"/>
      <c r="I10" s="423"/>
      <c r="J10" s="423"/>
      <c r="K10" s="423"/>
      <c r="L10" s="423"/>
      <c r="M10" s="423"/>
      <c r="N10" s="423"/>
      <c r="O10" s="423"/>
      <c r="P10" s="423"/>
      <c r="Q10" s="423"/>
      <c r="R10" s="423"/>
      <c r="S10" s="423"/>
      <c r="T10" s="424"/>
      <c r="U10" s="424"/>
      <c r="V10" s="424"/>
      <c r="W10" s="424"/>
      <c r="X10" s="424"/>
      <c r="Y10" s="424"/>
      <c r="Z10" s="424"/>
      <c r="AA10" s="424"/>
      <c r="AB10" s="424"/>
      <c r="AC10" s="424"/>
      <c r="AD10" s="424"/>
    </row>
    <row r="11" spans="1:30" x14ac:dyDescent="0.3">
      <c r="A11" s="423"/>
      <c r="B11" s="423"/>
      <c r="C11" s="423"/>
      <c r="D11" s="423"/>
      <c r="E11" s="423"/>
      <c r="F11" s="423"/>
      <c r="G11" s="423"/>
      <c r="H11" s="423"/>
      <c r="I11" s="423"/>
      <c r="J11" s="423"/>
      <c r="K11" s="423"/>
      <c r="L11" s="423"/>
      <c r="M11" s="423"/>
      <c r="N11" s="423"/>
      <c r="O11" s="423"/>
      <c r="P11" s="423"/>
      <c r="Q11" s="423"/>
      <c r="R11" s="423"/>
      <c r="S11" s="423"/>
      <c r="T11" s="424"/>
      <c r="U11" s="424"/>
      <c r="V11" s="424"/>
      <c r="W11" s="424"/>
      <c r="X11" s="424"/>
      <c r="Y11" s="424"/>
      <c r="Z11" s="424"/>
      <c r="AA11" s="424"/>
      <c r="AB11" s="424"/>
      <c r="AC11" s="424"/>
      <c r="AD11" s="424"/>
    </row>
    <row r="12" spans="1:30" x14ac:dyDescent="0.3">
      <c r="A12" s="423"/>
      <c r="B12" s="423"/>
      <c r="C12" s="423"/>
      <c r="D12" s="423"/>
      <c r="E12" s="423"/>
      <c r="F12" s="423"/>
      <c r="G12" s="423"/>
      <c r="H12" s="423"/>
      <c r="I12" s="423"/>
      <c r="J12" s="423"/>
      <c r="K12" s="423"/>
      <c r="L12" s="423"/>
      <c r="M12" s="423"/>
      <c r="N12" s="423"/>
      <c r="O12" s="423"/>
      <c r="P12" s="423"/>
      <c r="Q12" s="423"/>
      <c r="R12" s="423"/>
      <c r="S12" s="423"/>
      <c r="T12" s="424"/>
      <c r="U12" s="424"/>
      <c r="V12" s="424"/>
      <c r="W12" s="424"/>
      <c r="X12" s="424"/>
      <c r="Y12" s="424"/>
      <c r="Z12" s="424"/>
      <c r="AA12" s="424"/>
      <c r="AB12" s="424"/>
      <c r="AC12" s="424"/>
      <c r="AD12" s="424"/>
    </row>
    <row r="13" spans="1:30" x14ac:dyDescent="0.3">
      <c r="A13" s="423"/>
      <c r="B13" s="423"/>
      <c r="C13" s="423"/>
      <c r="D13" s="423"/>
      <c r="E13" s="423"/>
      <c r="F13" s="423"/>
      <c r="G13" s="423"/>
      <c r="H13" s="423"/>
      <c r="I13" s="423"/>
      <c r="J13" s="423"/>
      <c r="K13" s="423"/>
      <c r="L13" s="423"/>
      <c r="M13" s="423"/>
      <c r="N13" s="423"/>
      <c r="O13" s="423"/>
      <c r="P13" s="423"/>
      <c r="Q13" s="423"/>
      <c r="R13" s="423"/>
      <c r="S13" s="423"/>
      <c r="T13" s="424"/>
      <c r="U13" s="424"/>
      <c r="V13" s="424"/>
      <c r="W13" s="424"/>
      <c r="X13" s="424"/>
      <c r="Y13" s="424"/>
      <c r="Z13" s="424"/>
      <c r="AA13" s="424"/>
      <c r="AB13" s="424"/>
      <c r="AC13" s="424"/>
      <c r="AD13" s="424"/>
    </row>
    <row r="14" spans="1:30" x14ac:dyDescent="0.3">
      <c r="A14" s="423"/>
      <c r="B14" s="423"/>
      <c r="C14" s="423"/>
      <c r="D14" s="423"/>
      <c r="E14" s="423"/>
      <c r="F14" s="423"/>
      <c r="G14" s="423"/>
      <c r="H14" s="423"/>
      <c r="I14" s="423"/>
      <c r="J14" s="423"/>
      <c r="K14" s="423"/>
      <c r="L14" s="423"/>
      <c r="M14" s="423"/>
      <c r="N14" s="423"/>
      <c r="O14" s="423"/>
      <c r="P14" s="423"/>
      <c r="Q14" s="423"/>
      <c r="R14" s="423"/>
      <c r="S14" s="423"/>
      <c r="T14" s="424"/>
      <c r="U14" s="424"/>
      <c r="V14" s="424"/>
      <c r="W14" s="424"/>
      <c r="X14" s="424"/>
      <c r="Y14" s="424"/>
      <c r="Z14" s="424"/>
      <c r="AA14" s="424"/>
      <c r="AB14" s="424"/>
      <c r="AC14" s="424"/>
      <c r="AD14" s="424"/>
    </row>
    <row r="15" spans="1:30" x14ac:dyDescent="0.3">
      <c r="A15" s="423"/>
      <c r="B15" s="423"/>
      <c r="C15" s="423"/>
      <c r="D15" s="423"/>
      <c r="E15" s="423"/>
      <c r="F15" s="423"/>
      <c r="G15" s="423"/>
      <c r="H15" s="423"/>
      <c r="I15" s="423"/>
      <c r="J15" s="423"/>
      <c r="K15" s="423"/>
      <c r="L15" s="423"/>
      <c r="M15" s="423"/>
      <c r="N15" s="423"/>
      <c r="O15" s="423"/>
      <c r="P15" s="423"/>
      <c r="Q15" s="423"/>
      <c r="R15" s="423"/>
      <c r="S15" s="423"/>
      <c r="T15" s="424"/>
      <c r="U15" s="424"/>
      <c r="V15" s="424"/>
      <c r="W15" s="424"/>
      <c r="X15" s="424"/>
      <c r="Y15" s="424"/>
      <c r="Z15" s="424"/>
      <c r="AA15" s="424"/>
      <c r="AB15" s="424"/>
      <c r="AC15" s="424"/>
      <c r="AD15" s="424"/>
    </row>
    <row r="16" spans="1:30" x14ac:dyDescent="0.3">
      <c r="A16" s="423"/>
      <c r="B16" s="423"/>
      <c r="C16" s="423"/>
      <c r="D16" s="423"/>
      <c r="E16" s="423"/>
      <c r="F16" s="423"/>
      <c r="G16" s="423"/>
      <c r="H16" s="423"/>
      <c r="I16" s="423"/>
      <c r="J16" s="423"/>
      <c r="K16" s="423"/>
      <c r="L16" s="423"/>
      <c r="M16" s="423"/>
      <c r="N16" s="423"/>
      <c r="O16" s="423"/>
      <c r="P16" s="423"/>
      <c r="Q16" s="423"/>
      <c r="R16" s="423"/>
      <c r="S16" s="423"/>
      <c r="T16" s="424"/>
      <c r="U16" s="424"/>
      <c r="V16" s="424"/>
      <c r="W16" s="424"/>
      <c r="X16" s="424"/>
      <c r="Y16" s="424"/>
      <c r="Z16" s="424"/>
      <c r="AA16" s="424"/>
      <c r="AB16" s="424"/>
      <c r="AC16" s="424"/>
      <c r="AD16" s="424"/>
    </row>
    <row r="17" spans="1:30" x14ac:dyDescent="0.3">
      <c r="A17" s="423"/>
      <c r="B17" s="423"/>
      <c r="C17" s="423"/>
      <c r="D17" s="423"/>
      <c r="E17" s="423"/>
      <c r="F17" s="423"/>
      <c r="G17" s="423"/>
      <c r="H17" s="423"/>
      <c r="I17" s="423"/>
      <c r="J17" s="423"/>
      <c r="K17" s="423"/>
      <c r="L17" s="423"/>
      <c r="M17" s="423"/>
      <c r="N17" s="423"/>
      <c r="O17" s="423"/>
      <c r="P17" s="423"/>
      <c r="Q17" s="423"/>
      <c r="R17" s="423"/>
      <c r="S17" s="423"/>
      <c r="T17" s="424"/>
      <c r="U17" s="424"/>
      <c r="V17" s="424"/>
      <c r="W17" s="424"/>
      <c r="X17" s="424"/>
      <c r="Y17" s="424"/>
      <c r="Z17" s="424"/>
      <c r="AA17" s="424"/>
      <c r="AB17" s="424"/>
      <c r="AC17" s="424"/>
      <c r="AD17" s="424"/>
    </row>
    <row r="18" spans="1:30" x14ac:dyDescent="0.3">
      <c r="A18" s="423"/>
      <c r="B18" s="423"/>
      <c r="C18" s="423"/>
      <c r="D18" s="423"/>
      <c r="E18" s="423"/>
      <c r="F18" s="423"/>
      <c r="G18" s="423"/>
      <c r="H18" s="423"/>
      <c r="I18" s="423"/>
      <c r="J18" s="423"/>
      <c r="K18" s="423"/>
      <c r="L18" s="423"/>
      <c r="M18" s="423"/>
      <c r="N18" s="423"/>
      <c r="O18" s="423"/>
      <c r="P18" s="423"/>
      <c r="Q18" s="423"/>
      <c r="R18" s="423"/>
      <c r="S18" s="423"/>
      <c r="T18" s="424"/>
      <c r="U18" s="424"/>
      <c r="V18" s="424"/>
      <c r="W18" s="424"/>
      <c r="X18" s="424"/>
      <c r="Y18" s="424"/>
      <c r="Z18" s="424"/>
      <c r="AA18" s="424"/>
      <c r="AB18" s="424"/>
      <c r="AC18" s="424"/>
      <c r="AD18" s="424"/>
    </row>
    <row r="19" spans="1:30" x14ac:dyDescent="0.3">
      <c r="A19" s="423"/>
      <c r="B19" s="423"/>
      <c r="C19" s="423"/>
      <c r="D19" s="423"/>
      <c r="E19" s="423"/>
      <c r="F19" s="423"/>
      <c r="G19" s="423"/>
      <c r="H19" s="423"/>
      <c r="I19" s="423"/>
      <c r="J19" s="423"/>
      <c r="K19" s="423"/>
      <c r="L19" s="423"/>
      <c r="M19" s="423"/>
      <c r="N19" s="423"/>
      <c r="O19" s="423"/>
      <c r="P19" s="423"/>
      <c r="Q19" s="423"/>
      <c r="R19" s="423"/>
      <c r="S19" s="423"/>
      <c r="T19" s="424"/>
      <c r="U19" s="424"/>
      <c r="V19" s="424"/>
      <c r="W19" s="424"/>
      <c r="X19" s="424"/>
      <c r="Y19" s="424"/>
      <c r="Z19" s="424"/>
      <c r="AA19" s="424"/>
      <c r="AB19" s="424"/>
      <c r="AC19" s="424"/>
      <c r="AD19" s="424"/>
    </row>
    <row r="20" spans="1:30" x14ac:dyDescent="0.3">
      <c r="A20" s="423"/>
      <c r="B20" s="423"/>
      <c r="C20" s="423"/>
      <c r="D20" s="423"/>
      <c r="E20" s="423"/>
      <c r="F20" s="423"/>
      <c r="G20" s="423"/>
      <c r="H20" s="423"/>
      <c r="I20" s="423"/>
      <c r="J20" s="423"/>
      <c r="K20" s="423"/>
      <c r="L20" s="423"/>
      <c r="M20" s="423"/>
      <c r="N20" s="423"/>
      <c r="O20" s="423"/>
      <c r="P20" s="423"/>
      <c r="Q20" s="423"/>
      <c r="R20" s="423"/>
      <c r="S20" s="423"/>
      <c r="T20" s="424"/>
      <c r="U20" s="424"/>
      <c r="V20" s="424"/>
      <c r="W20" s="424"/>
      <c r="X20" s="424"/>
      <c r="Y20" s="424"/>
      <c r="Z20" s="424"/>
      <c r="AA20" s="424"/>
      <c r="AB20" s="424"/>
      <c r="AC20" s="424"/>
      <c r="AD20" s="424"/>
    </row>
    <row r="21" spans="1:30" x14ac:dyDescent="0.3">
      <c r="A21" s="423"/>
      <c r="B21" s="423"/>
      <c r="C21" s="423"/>
      <c r="D21" s="423"/>
      <c r="E21" s="423"/>
      <c r="F21" s="423"/>
      <c r="G21" s="423"/>
      <c r="H21" s="423"/>
      <c r="I21" s="423"/>
      <c r="J21" s="423"/>
      <c r="K21" s="423"/>
      <c r="L21" s="423"/>
      <c r="M21" s="423"/>
      <c r="N21" s="423"/>
      <c r="O21" s="423"/>
      <c r="P21" s="423"/>
      <c r="Q21" s="423"/>
      <c r="R21" s="423"/>
      <c r="S21" s="423"/>
      <c r="T21" s="424"/>
      <c r="U21" s="424"/>
      <c r="V21" s="424"/>
      <c r="W21" s="424"/>
      <c r="X21" s="424"/>
      <c r="Y21" s="424"/>
      <c r="Z21" s="424"/>
      <c r="AA21" s="424"/>
      <c r="AB21" s="424"/>
      <c r="AC21" s="424"/>
      <c r="AD21" s="424"/>
    </row>
    <row r="22" spans="1:30" x14ac:dyDescent="0.3">
      <c r="A22" s="423"/>
      <c r="B22" s="423"/>
      <c r="C22" s="423"/>
      <c r="D22" s="423"/>
      <c r="E22" s="423"/>
      <c r="F22" s="423"/>
      <c r="G22" s="423"/>
      <c r="H22" s="423"/>
      <c r="I22" s="423"/>
      <c r="J22" s="423"/>
      <c r="K22" s="423"/>
      <c r="L22" s="423"/>
      <c r="M22" s="423"/>
      <c r="N22" s="423"/>
      <c r="O22" s="423"/>
      <c r="P22" s="423"/>
      <c r="Q22" s="423"/>
      <c r="R22" s="423"/>
      <c r="S22" s="423"/>
      <c r="T22" s="424"/>
      <c r="U22" s="424"/>
      <c r="V22" s="424"/>
      <c r="W22" s="424"/>
      <c r="X22" s="424"/>
      <c r="Y22" s="424"/>
      <c r="Z22" s="424"/>
      <c r="AA22" s="424"/>
      <c r="AB22" s="424"/>
      <c r="AC22" s="424"/>
      <c r="AD22" s="424"/>
    </row>
    <row r="23" spans="1:30" x14ac:dyDescent="0.3">
      <c r="A23" s="423"/>
      <c r="B23" s="423"/>
      <c r="C23" s="423"/>
      <c r="D23" s="423"/>
      <c r="E23" s="423"/>
      <c r="F23" s="423"/>
      <c r="G23" s="423"/>
      <c r="H23" s="423"/>
      <c r="I23" s="423"/>
      <c r="J23" s="423"/>
      <c r="K23" s="423"/>
      <c r="L23" s="423"/>
      <c r="M23" s="423"/>
      <c r="N23" s="423"/>
      <c r="O23" s="423"/>
      <c r="P23" s="423"/>
      <c r="Q23" s="423"/>
      <c r="R23" s="423"/>
      <c r="S23" s="423"/>
      <c r="T23" s="424"/>
      <c r="U23" s="424"/>
      <c r="V23" s="424"/>
      <c r="W23" s="424"/>
      <c r="X23" s="424"/>
      <c r="Y23" s="424"/>
      <c r="Z23" s="424"/>
      <c r="AA23" s="424"/>
      <c r="AB23" s="424"/>
      <c r="AC23" s="424"/>
      <c r="AD23" s="424"/>
    </row>
    <row r="24" spans="1:30" x14ac:dyDescent="0.3">
      <c r="A24" s="423"/>
      <c r="B24" s="423"/>
      <c r="C24" s="423"/>
      <c r="D24" s="423"/>
      <c r="E24" s="423"/>
      <c r="F24" s="423"/>
      <c r="G24" s="423"/>
      <c r="H24" s="423"/>
      <c r="I24" s="423"/>
      <c r="J24" s="423"/>
      <c r="K24" s="423"/>
      <c r="L24" s="423"/>
      <c r="M24" s="423"/>
      <c r="N24" s="423"/>
      <c r="O24" s="423"/>
      <c r="P24" s="423"/>
      <c r="Q24" s="423"/>
      <c r="R24" s="423"/>
      <c r="S24" s="423"/>
      <c r="T24" s="424"/>
      <c r="U24" s="424"/>
      <c r="V24" s="424"/>
      <c r="W24" s="424"/>
      <c r="X24" s="424"/>
      <c r="Y24" s="424"/>
      <c r="Z24" s="424"/>
      <c r="AA24" s="424"/>
      <c r="AB24" s="424"/>
      <c r="AC24" s="424"/>
      <c r="AD24" s="424"/>
    </row>
    <row r="25" spans="1:30" x14ac:dyDescent="0.3">
      <c r="A25" s="423"/>
      <c r="B25" s="423"/>
      <c r="C25" s="423"/>
      <c r="D25" s="423"/>
      <c r="E25" s="423"/>
      <c r="F25" s="423"/>
      <c r="G25" s="423"/>
      <c r="H25" s="423"/>
      <c r="I25" s="423"/>
      <c r="J25" s="423"/>
      <c r="K25" s="423"/>
      <c r="L25" s="423"/>
      <c r="M25" s="423"/>
      <c r="N25" s="423"/>
      <c r="O25" s="423"/>
      <c r="P25" s="423"/>
      <c r="Q25" s="423"/>
      <c r="R25" s="423"/>
      <c r="S25" s="423"/>
      <c r="T25" s="424"/>
      <c r="U25" s="424"/>
      <c r="V25" s="424"/>
      <c r="W25" s="424"/>
      <c r="X25" s="424"/>
      <c r="Y25" s="424"/>
      <c r="Z25" s="424"/>
      <c r="AA25" s="424"/>
      <c r="AB25" s="424"/>
      <c r="AC25" s="424"/>
      <c r="AD25" s="424"/>
    </row>
    <row r="26" spans="1:30" x14ac:dyDescent="0.3">
      <c r="A26" s="423"/>
      <c r="B26" s="423"/>
      <c r="C26" s="423"/>
      <c r="D26" s="423"/>
      <c r="E26" s="423"/>
      <c r="F26" s="423"/>
      <c r="G26" s="423"/>
      <c r="H26" s="423"/>
      <c r="I26" s="423"/>
      <c r="J26" s="423"/>
      <c r="K26" s="423"/>
      <c r="L26" s="423"/>
      <c r="M26" s="423"/>
      <c r="N26" s="423"/>
      <c r="O26" s="423"/>
      <c r="P26" s="423"/>
      <c r="Q26" s="423"/>
      <c r="R26" s="423"/>
      <c r="S26" s="423"/>
      <c r="T26" s="424"/>
      <c r="U26" s="424"/>
      <c r="V26" s="424"/>
      <c r="W26" s="424"/>
      <c r="X26" s="424"/>
      <c r="Y26" s="424"/>
      <c r="Z26" s="424"/>
      <c r="AA26" s="424"/>
      <c r="AB26" s="424"/>
      <c r="AC26" s="424"/>
      <c r="AD26" s="424"/>
    </row>
    <row r="27" spans="1:30" x14ac:dyDescent="0.3">
      <c r="A27" s="423"/>
      <c r="B27" s="423"/>
      <c r="C27" s="423"/>
      <c r="D27" s="423"/>
      <c r="E27" s="423"/>
      <c r="F27" s="423"/>
      <c r="G27" s="423"/>
      <c r="H27" s="423"/>
      <c r="I27" s="423"/>
      <c r="J27" s="423"/>
      <c r="K27" s="423"/>
      <c r="L27" s="423"/>
      <c r="M27" s="423"/>
      <c r="N27" s="423"/>
      <c r="O27" s="423"/>
      <c r="P27" s="423"/>
      <c r="Q27" s="423"/>
      <c r="R27" s="423"/>
      <c r="S27" s="423"/>
      <c r="T27" s="424"/>
      <c r="U27" s="424"/>
      <c r="V27" s="424"/>
      <c r="W27" s="424"/>
      <c r="X27" s="424"/>
      <c r="Y27" s="424"/>
      <c r="Z27" s="424"/>
      <c r="AA27" s="424"/>
      <c r="AB27" s="424"/>
      <c r="AC27" s="424"/>
      <c r="AD27" s="424"/>
    </row>
    <row r="28" spans="1:30" x14ac:dyDescent="0.3">
      <c r="A28" s="423"/>
      <c r="B28" s="423"/>
      <c r="C28" s="423"/>
      <c r="D28" s="423"/>
      <c r="E28" s="423"/>
      <c r="F28" s="423"/>
      <c r="G28" s="423"/>
      <c r="H28" s="423"/>
      <c r="I28" s="423"/>
      <c r="J28" s="423"/>
      <c r="K28" s="423"/>
      <c r="L28" s="423"/>
      <c r="M28" s="423"/>
      <c r="N28" s="423"/>
      <c r="O28" s="423"/>
      <c r="P28" s="423"/>
      <c r="Q28" s="423"/>
      <c r="R28" s="423"/>
      <c r="S28" s="423"/>
      <c r="T28" s="424"/>
      <c r="U28" s="424"/>
      <c r="V28" s="424"/>
      <c r="W28" s="424"/>
      <c r="X28" s="424"/>
      <c r="Y28" s="424"/>
      <c r="Z28" s="424"/>
      <c r="AA28" s="424"/>
      <c r="AB28" s="424"/>
      <c r="AC28" s="424"/>
      <c r="AD28" s="424"/>
    </row>
    <row r="29" spans="1:30" x14ac:dyDescent="0.3">
      <c r="A29" s="423"/>
      <c r="B29" s="423"/>
      <c r="C29" s="423"/>
      <c r="D29" s="423"/>
      <c r="E29" s="423"/>
      <c r="F29" s="423"/>
      <c r="G29" s="423"/>
      <c r="H29" s="423"/>
      <c r="I29" s="423"/>
      <c r="J29" s="423"/>
      <c r="K29" s="423"/>
      <c r="L29" s="423"/>
      <c r="M29" s="423"/>
      <c r="N29" s="423"/>
      <c r="O29" s="423"/>
      <c r="P29" s="423"/>
      <c r="Q29" s="423"/>
      <c r="R29" s="423"/>
      <c r="S29" s="423"/>
      <c r="T29" s="424"/>
      <c r="U29" s="424"/>
      <c r="V29" s="424"/>
      <c r="W29" s="424"/>
      <c r="X29" s="424"/>
      <c r="Y29" s="424"/>
      <c r="Z29" s="424"/>
      <c r="AA29" s="424"/>
      <c r="AB29" s="424"/>
      <c r="AC29" s="424"/>
      <c r="AD29" s="424"/>
    </row>
    <row r="30" spans="1:30" x14ac:dyDescent="0.3">
      <c r="A30" s="423"/>
      <c r="B30" s="423"/>
      <c r="C30" s="423"/>
      <c r="D30" s="423"/>
      <c r="E30" s="423"/>
      <c r="F30" s="423"/>
      <c r="G30" s="423"/>
      <c r="H30" s="423"/>
      <c r="I30" s="423"/>
      <c r="J30" s="423"/>
      <c r="K30" s="423"/>
      <c r="L30" s="423"/>
      <c r="M30" s="423"/>
      <c r="N30" s="423"/>
      <c r="O30" s="423"/>
      <c r="P30" s="423"/>
      <c r="Q30" s="423"/>
      <c r="R30" s="423"/>
      <c r="S30" s="423"/>
      <c r="T30" s="424"/>
      <c r="U30" s="424"/>
      <c r="V30" s="424"/>
      <c r="W30" s="424"/>
      <c r="X30" s="424"/>
      <c r="Y30" s="424"/>
      <c r="Z30" s="424"/>
      <c r="AA30" s="424"/>
      <c r="AB30" s="424"/>
      <c r="AC30" s="424"/>
      <c r="AD30" s="424"/>
    </row>
    <row r="31" spans="1:30" x14ac:dyDescent="0.3">
      <c r="A31" s="423"/>
      <c r="B31" s="423"/>
      <c r="C31" s="423"/>
      <c r="D31" s="423"/>
      <c r="E31" s="423"/>
      <c r="F31" s="423"/>
      <c r="G31" s="423"/>
      <c r="H31" s="423"/>
      <c r="I31" s="423"/>
      <c r="J31" s="423"/>
      <c r="K31" s="423"/>
      <c r="L31" s="423"/>
      <c r="M31" s="423"/>
      <c r="N31" s="423"/>
      <c r="O31" s="423"/>
      <c r="P31" s="423"/>
      <c r="Q31" s="423"/>
      <c r="R31" s="423"/>
      <c r="S31" s="423"/>
      <c r="T31" s="424"/>
      <c r="U31" s="424"/>
      <c r="V31" s="424"/>
      <c r="W31" s="424"/>
      <c r="X31" s="424"/>
      <c r="Y31" s="424"/>
      <c r="Z31" s="424"/>
      <c r="AA31" s="424"/>
      <c r="AB31" s="424"/>
      <c r="AC31" s="424"/>
      <c r="AD31" s="424"/>
    </row>
    <row r="32" spans="1:30" x14ac:dyDescent="0.3">
      <c r="A32" s="423"/>
      <c r="B32" s="423"/>
      <c r="C32" s="423"/>
      <c r="D32" s="423"/>
      <c r="E32" s="423"/>
      <c r="F32" s="423"/>
      <c r="G32" s="423"/>
      <c r="H32" s="423"/>
      <c r="I32" s="423"/>
      <c r="J32" s="423"/>
      <c r="K32" s="423"/>
      <c r="L32" s="423"/>
      <c r="M32" s="423"/>
      <c r="N32" s="423"/>
      <c r="O32" s="423"/>
      <c r="P32" s="423"/>
      <c r="Q32" s="423"/>
      <c r="R32" s="423"/>
      <c r="S32" s="423"/>
      <c r="T32" s="424"/>
      <c r="U32" s="424"/>
      <c r="V32" s="424"/>
      <c r="W32" s="424"/>
      <c r="X32" s="424"/>
      <c r="Y32" s="424"/>
      <c r="Z32" s="424"/>
      <c r="AA32" s="424"/>
      <c r="AB32" s="424"/>
      <c r="AC32" s="424"/>
      <c r="AD32" s="424"/>
    </row>
    <row r="33" spans="1:30" x14ac:dyDescent="0.3">
      <c r="A33" s="423"/>
      <c r="B33" s="423"/>
      <c r="C33" s="423"/>
      <c r="D33" s="423"/>
      <c r="E33" s="423"/>
      <c r="F33" s="423"/>
      <c r="G33" s="423"/>
      <c r="H33" s="423"/>
      <c r="I33" s="423"/>
      <c r="J33" s="423"/>
      <c r="K33" s="423"/>
      <c r="L33" s="423"/>
      <c r="M33" s="423"/>
      <c r="N33" s="423"/>
      <c r="O33" s="423"/>
      <c r="P33" s="423"/>
      <c r="Q33" s="423"/>
      <c r="R33" s="423"/>
      <c r="S33" s="423"/>
      <c r="T33" s="424"/>
      <c r="U33" s="424"/>
      <c r="V33" s="424"/>
      <c r="W33" s="424"/>
      <c r="X33" s="424"/>
      <c r="Y33" s="424"/>
      <c r="Z33" s="424"/>
      <c r="AA33" s="424"/>
      <c r="AB33" s="424"/>
      <c r="AC33" s="424"/>
      <c r="AD33" s="424"/>
    </row>
    <row r="34" spans="1:30" x14ac:dyDescent="0.3">
      <c r="A34" s="423"/>
      <c r="B34" s="423"/>
      <c r="C34" s="423"/>
      <c r="D34" s="423"/>
      <c r="E34" s="423"/>
      <c r="F34" s="423"/>
      <c r="G34" s="423"/>
      <c r="H34" s="423"/>
      <c r="I34" s="423"/>
      <c r="J34" s="423"/>
      <c r="K34" s="423"/>
      <c r="L34" s="423"/>
      <c r="M34" s="423"/>
      <c r="N34" s="423"/>
      <c r="O34" s="423"/>
      <c r="P34" s="423"/>
      <c r="Q34" s="423"/>
      <c r="R34" s="423"/>
      <c r="S34" s="423"/>
      <c r="T34" s="424"/>
      <c r="U34" s="424"/>
      <c r="V34" s="424"/>
      <c r="W34" s="424"/>
      <c r="X34" s="424"/>
      <c r="Y34" s="424"/>
      <c r="Z34" s="424"/>
      <c r="AA34" s="424"/>
      <c r="AB34" s="424"/>
      <c r="AC34" s="424"/>
      <c r="AD34" s="424"/>
    </row>
    <row r="35" spans="1:30" x14ac:dyDescent="0.3">
      <c r="A35" s="423"/>
      <c r="B35" s="423"/>
      <c r="C35" s="423"/>
      <c r="D35" s="423"/>
      <c r="E35" s="423"/>
      <c r="F35" s="423"/>
      <c r="G35" s="423"/>
      <c r="H35" s="423"/>
      <c r="I35" s="423"/>
      <c r="J35" s="423"/>
      <c r="K35" s="423"/>
      <c r="L35" s="423"/>
      <c r="M35" s="423"/>
      <c r="N35" s="423"/>
      <c r="O35" s="423"/>
      <c r="P35" s="423"/>
      <c r="Q35" s="423"/>
      <c r="R35" s="423"/>
      <c r="S35" s="423"/>
      <c r="T35" s="424"/>
      <c r="U35" s="424"/>
      <c r="V35" s="424"/>
      <c r="W35" s="424"/>
      <c r="X35" s="424"/>
      <c r="Y35" s="424"/>
      <c r="Z35" s="424"/>
      <c r="AA35" s="424"/>
      <c r="AB35" s="424"/>
      <c r="AC35" s="424"/>
      <c r="AD35" s="424"/>
    </row>
    <row r="36" spans="1:30" x14ac:dyDescent="0.3">
      <c r="A36" s="423"/>
      <c r="B36" s="423"/>
      <c r="C36" s="423"/>
      <c r="D36" s="423"/>
      <c r="E36" s="423"/>
      <c r="F36" s="423"/>
      <c r="G36" s="423"/>
      <c r="H36" s="423"/>
      <c r="I36" s="423"/>
      <c r="J36" s="423"/>
      <c r="K36" s="423"/>
      <c r="L36" s="423"/>
      <c r="M36" s="423"/>
      <c r="N36" s="423"/>
      <c r="O36" s="423"/>
      <c r="P36" s="423"/>
      <c r="Q36" s="423"/>
      <c r="R36" s="423"/>
      <c r="S36" s="423"/>
      <c r="T36" s="424"/>
      <c r="U36" s="424"/>
      <c r="V36" s="424"/>
      <c r="W36" s="424"/>
      <c r="X36" s="424"/>
      <c r="Y36" s="424"/>
      <c r="Z36" s="424"/>
      <c r="AA36" s="424"/>
      <c r="AB36" s="424"/>
      <c r="AC36" s="424"/>
      <c r="AD36" s="424"/>
    </row>
    <row r="37" spans="1:30" x14ac:dyDescent="0.3">
      <c r="A37" s="423"/>
      <c r="B37" s="423"/>
      <c r="C37" s="423"/>
      <c r="D37" s="423"/>
      <c r="E37" s="423"/>
      <c r="F37" s="423"/>
      <c r="G37" s="423"/>
      <c r="H37" s="423"/>
      <c r="I37" s="423"/>
      <c r="J37" s="423"/>
      <c r="K37" s="423"/>
      <c r="L37" s="423"/>
      <c r="M37" s="423"/>
      <c r="N37" s="423"/>
      <c r="O37" s="423"/>
      <c r="P37" s="423"/>
      <c r="Q37" s="423"/>
      <c r="R37" s="423"/>
      <c r="S37" s="423"/>
      <c r="T37" s="424"/>
      <c r="U37" s="424"/>
      <c r="V37" s="424"/>
      <c r="W37" s="424"/>
      <c r="X37" s="424"/>
      <c r="Y37" s="424"/>
      <c r="Z37" s="424"/>
      <c r="AA37" s="424"/>
      <c r="AB37" s="424"/>
      <c r="AC37" s="424"/>
      <c r="AD37" s="424"/>
    </row>
    <row r="38" spans="1:30" x14ac:dyDescent="0.3">
      <c r="A38" s="423"/>
      <c r="B38" s="423"/>
      <c r="C38" s="423"/>
      <c r="D38" s="423"/>
      <c r="E38" s="423"/>
      <c r="F38" s="423"/>
      <c r="G38" s="423"/>
      <c r="H38" s="423"/>
      <c r="I38" s="423"/>
      <c r="J38" s="423"/>
      <c r="K38" s="423"/>
      <c r="L38" s="423"/>
      <c r="M38" s="423"/>
      <c r="N38" s="423"/>
      <c r="O38" s="423"/>
      <c r="P38" s="423"/>
      <c r="Q38" s="423"/>
      <c r="R38" s="423"/>
      <c r="S38" s="423"/>
      <c r="T38" s="424"/>
      <c r="U38" s="424"/>
      <c r="V38" s="424"/>
      <c r="W38" s="424"/>
      <c r="X38" s="424"/>
      <c r="Y38" s="424"/>
      <c r="Z38" s="424"/>
      <c r="AA38" s="424"/>
      <c r="AB38" s="424"/>
      <c r="AC38" s="424"/>
      <c r="AD38" s="424"/>
    </row>
    <row r="39" spans="1:30" x14ac:dyDescent="0.3">
      <c r="A39" s="423"/>
      <c r="B39" s="423"/>
      <c r="C39" s="423"/>
      <c r="D39" s="423"/>
      <c r="E39" s="423"/>
      <c r="F39" s="423"/>
      <c r="G39" s="423"/>
      <c r="H39" s="423"/>
      <c r="I39" s="423"/>
      <c r="J39" s="423"/>
      <c r="K39" s="423"/>
      <c r="L39" s="423"/>
      <c r="M39" s="423"/>
      <c r="N39" s="423"/>
      <c r="O39" s="423"/>
      <c r="P39" s="423"/>
      <c r="Q39" s="423"/>
      <c r="R39" s="423"/>
      <c r="S39" s="423"/>
      <c r="T39" s="424"/>
      <c r="U39" s="424"/>
      <c r="V39" s="424"/>
      <c r="W39" s="424"/>
      <c r="X39" s="424"/>
      <c r="Y39" s="424"/>
      <c r="Z39" s="424"/>
      <c r="AA39" s="424"/>
      <c r="AB39" s="424"/>
      <c r="AC39" s="424"/>
      <c r="AD39" s="424"/>
    </row>
    <row r="40" spans="1:30" x14ac:dyDescent="0.3">
      <c r="A40" s="423"/>
      <c r="B40" s="423"/>
      <c r="C40" s="423"/>
      <c r="D40" s="423"/>
      <c r="E40" s="423"/>
      <c r="F40" s="423"/>
      <c r="G40" s="423"/>
      <c r="H40" s="423"/>
      <c r="I40" s="423"/>
      <c r="J40" s="423"/>
      <c r="K40" s="423"/>
      <c r="L40" s="423"/>
      <c r="M40" s="423"/>
      <c r="N40" s="423"/>
      <c r="O40" s="423"/>
      <c r="P40" s="423"/>
      <c r="Q40" s="423"/>
      <c r="R40" s="423"/>
      <c r="S40" s="423"/>
      <c r="T40" s="424"/>
      <c r="U40" s="424"/>
      <c r="V40" s="424"/>
      <c r="W40" s="424"/>
      <c r="X40" s="424"/>
      <c r="Y40" s="424"/>
      <c r="Z40" s="424"/>
      <c r="AA40" s="424"/>
      <c r="AB40" s="424"/>
      <c r="AC40" s="424"/>
      <c r="AD40" s="424"/>
    </row>
    <row r="41" spans="1:30" x14ac:dyDescent="0.3">
      <c r="A41" s="423"/>
      <c r="B41" s="423"/>
      <c r="C41" s="423"/>
      <c r="D41" s="423"/>
      <c r="E41" s="423"/>
      <c r="F41" s="423"/>
      <c r="G41" s="423"/>
      <c r="H41" s="423"/>
      <c r="I41" s="423"/>
      <c r="J41" s="423"/>
      <c r="K41" s="423"/>
      <c r="L41" s="423"/>
      <c r="M41" s="423"/>
      <c r="N41" s="423"/>
      <c r="O41" s="423"/>
      <c r="P41" s="423"/>
      <c r="Q41" s="423"/>
      <c r="R41" s="423"/>
      <c r="S41" s="423"/>
      <c r="T41" s="424"/>
      <c r="U41" s="424"/>
      <c r="V41" s="424"/>
      <c r="W41" s="424"/>
      <c r="X41" s="424"/>
      <c r="Y41" s="424"/>
      <c r="Z41" s="424"/>
      <c r="AA41" s="424"/>
      <c r="AB41" s="424"/>
      <c r="AC41" s="424"/>
      <c r="AD41" s="424"/>
    </row>
    <row r="42" spans="1:30" x14ac:dyDescent="0.3">
      <c r="A42" s="423"/>
      <c r="B42" s="423"/>
      <c r="C42" s="423"/>
      <c r="D42" s="423"/>
      <c r="E42" s="423"/>
      <c r="F42" s="423"/>
      <c r="G42" s="423"/>
      <c r="H42" s="423"/>
      <c r="I42" s="423"/>
      <c r="J42" s="423"/>
      <c r="K42" s="423"/>
      <c r="L42" s="423"/>
      <c r="M42" s="423"/>
      <c r="N42" s="423"/>
      <c r="O42" s="423"/>
      <c r="P42" s="423"/>
      <c r="Q42" s="423"/>
      <c r="R42" s="423"/>
      <c r="S42" s="423"/>
      <c r="T42" s="424"/>
      <c r="U42" s="424"/>
      <c r="V42" s="424"/>
      <c r="W42" s="424"/>
      <c r="X42" s="424"/>
      <c r="Y42" s="424"/>
      <c r="Z42" s="424"/>
      <c r="AA42" s="424"/>
      <c r="AB42" s="424"/>
      <c r="AC42" s="424"/>
      <c r="AD42" s="424"/>
    </row>
    <row r="43" spans="1:30" x14ac:dyDescent="0.3">
      <c r="A43" s="423"/>
      <c r="B43" s="423"/>
      <c r="C43" s="423"/>
      <c r="D43" s="423"/>
      <c r="E43" s="423"/>
      <c r="F43" s="423"/>
      <c r="G43" s="423"/>
      <c r="H43" s="423"/>
      <c r="I43" s="423"/>
      <c r="J43" s="423"/>
      <c r="K43" s="423"/>
      <c r="L43" s="423"/>
      <c r="M43" s="423"/>
      <c r="N43" s="423"/>
      <c r="O43" s="423"/>
      <c r="P43" s="423"/>
      <c r="Q43" s="423"/>
      <c r="R43" s="423"/>
      <c r="S43" s="423"/>
      <c r="T43" s="424"/>
      <c r="U43" s="424"/>
      <c r="V43" s="424"/>
      <c r="W43" s="424"/>
      <c r="X43" s="424"/>
      <c r="Y43" s="424"/>
      <c r="Z43" s="424"/>
      <c r="AA43" s="424"/>
      <c r="AB43" s="424"/>
      <c r="AC43" s="424"/>
      <c r="AD43" s="424"/>
    </row>
    <row r="44" spans="1:30" x14ac:dyDescent="0.3">
      <c r="A44" s="423"/>
      <c r="B44" s="423"/>
      <c r="C44" s="423"/>
      <c r="D44" s="423"/>
      <c r="E44" s="423"/>
      <c r="F44" s="423"/>
      <c r="G44" s="423"/>
      <c r="H44" s="423"/>
      <c r="I44" s="423"/>
      <c r="J44" s="423"/>
      <c r="K44" s="423"/>
      <c r="L44" s="423"/>
      <c r="M44" s="423"/>
      <c r="N44" s="423"/>
      <c r="O44" s="423"/>
      <c r="P44" s="423"/>
      <c r="Q44" s="423"/>
      <c r="R44" s="423"/>
      <c r="S44" s="423"/>
      <c r="T44" s="424"/>
      <c r="U44" s="424"/>
      <c r="V44" s="424"/>
      <c r="W44" s="424"/>
      <c r="X44" s="424"/>
      <c r="Y44" s="424"/>
      <c r="Z44" s="424"/>
      <c r="AA44" s="424"/>
      <c r="AB44" s="424"/>
      <c r="AC44" s="424"/>
      <c r="AD44" s="424"/>
    </row>
    <row r="45" spans="1:30" x14ac:dyDescent="0.3">
      <c r="A45" s="423"/>
      <c r="B45" s="423"/>
      <c r="C45" s="423"/>
      <c r="D45" s="423"/>
      <c r="E45" s="423"/>
      <c r="F45" s="423"/>
      <c r="G45" s="423"/>
      <c r="H45" s="423"/>
      <c r="I45" s="423"/>
      <c r="J45" s="423"/>
      <c r="K45" s="423"/>
      <c r="L45" s="423"/>
      <c r="M45" s="423"/>
      <c r="N45" s="423"/>
      <c r="O45" s="423"/>
      <c r="P45" s="423"/>
      <c r="Q45" s="423"/>
      <c r="R45" s="423"/>
      <c r="S45" s="423"/>
      <c r="T45" s="424"/>
      <c r="U45" s="424"/>
      <c r="V45" s="424"/>
      <c r="W45" s="424"/>
      <c r="X45" s="424"/>
      <c r="Y45" s="424"/>
      <c r="Z45" s="424"/>
      <c r="AA45" s="424"/>
      <c r="AB45" s="424"/>
      <c r="AC45" s="424"/>
      <c r="AD45" s="424"/>
    </row>
    <row r="46" spans="1:30" x14ac:dyDescent="0.3">
      <c r="A46" s="423"/>
      <c r="B46" s="423"/>
      <c r="C46" s="423"/>
      <c r="D46" s="423"/>
      <c r="E46" s="423"/>
      <c r="F46" s="423"/>
      <c r="G46" s="423"/>
      <c r="H46" s="423"/>
      <c r="I46" s="423"/>
      <c r="J46" s="423"/>
      <c r="K46" s="423"/>
      <c r="L46" s="423"/>
      <c r="M46" s="423"/>
      <c r="N46" s="423"/>
      <c r="O46" s="423"/>
      <c r="P46" s="423"/>
      <c r="Q46" s="423"/>
      <c r="R46" s="423"/>
      <c r="S46" s="423"/>
      <c r="T46" s="424"/>
      <c r="U46" s="424"/>
      <c r="V46" s="424"/>
      <c r="W46" s="424"/>
      <c r="X46" s="424"/>
      <c r="Y46" s="424"/>
      <c r="Z46" s="424"/>
      <c r="AA46" s="424"/>
      <c r="AB46" s="424"/>
      <c r="AC46" s="424"/>
      <c r="AD46" s="424"/>
    </row>
    <row r="47" spans="1:30" x14ac:dyDescent="0.3">
      <c r="A47" s="423"/>
      <c r="B47" s="423"/>
      <c r="C47" s="423"/>
      <c r="D47" s="423"/>
      <c r="E47" s="423"/>
      <c r="F47" s="423"/>
      <c r="G47" s="423"/>
      <c r="H47" s="423"/>
      <c r="I47" s="423"/>
      <c r="J47" s="423"/>
      <c r="K47" s="423"/>
      <c r="L47" s="423"/>
      <c r="M47" s="423"/>
      <c r="N47" s="423"/>
      <c r="O47" s="423"/>
      <c r="P47" s="423"/>
      <c r="Q47" s="423"/>
      <c r="R47" s="423"/>
      <c r="S47" s="423"/>
      <c r="T47" s="424"/>
      <c r="U47" s="424"/>
      <c r="V47" s="424"/>
      <c r="W47" s="424"/>
      <c r="X47" s="424"/>
      <c r="Y47" s="424"/>
      <c r="Z47" s="424"/>
      <c r="AA47" s="424"/>
      <c r="AB47" s="424"/>
      <c r="AC47" s="424"/>
      <c r="AD47" s="424"/>
    </row>
    <row r="48" spans="1:30" x14ac:dyDescent="0.3">
      <c r="A48" s="423"/>
      <c r="B48" s="423"/>
      <c r="C48" s="423"/>
      <c r="D48" s="423"/>
      <c r="E48" s="423"/>
      <c r="F48" s="423"/>
      <c r="G48" s="423"/>
      <c r="H48" s="423"/>
      <c r="I48" s="423"/>
      <c r="J48" s="423"/>
      <c r="K48" s="423"/>
      <c r="L48" s="423"/>
      <c r="M48" s="423"/>
      <c r="N48" s="423"/>
      <c r="O48" s="423"/>
      <c r="P48" s="423"/>
      <c r="Q48" s="423"/>
      <c r="R48" s="423"/>
      <c r="S48" s="423"/>
      <c r="T48" s="424"/>
      <c r="U48" s="424"/>
      <c r="V48" s="424"/>
      <c r="W48" s="424"/>
      <c r="X48" s="424"/>
      <c r="Y48" s="424"/>
      <c r="Z48" s="424"/>
      <c r="AA48" s="424"/>
      <c r="AB48" s="424"/>
      <c r="AC48" s="424"/>
      <c r="AD48" s="424"/>
    </row>
    <row r="49" spans="1:30" x14ac:dyDescent="0.3">
      <c r="A49" s="423"/>
      <c r="B49" s="423"/>
      <c r="C49" s="423"/>
      <c r="D49" s="423"/>
      <c r="E49" s="423"/>
      <c r="F49" s="423"/>
      <c r="G49" s="423"/>
      <c r="H49" s="423"/>
      <c r="I49" s="423"/>
      <c r="J49" s="423"/>
      <c r="K49" s="423"/>
      <c r="L49" s="423"/>
      <c r="M49" s="423"/>
      <c r="N49" s="423"/>
      <c r="O49" s="423"/>
      <c r="P49" s="423"/>
      <c r="Q49" s="423"/>
      <c r="R49" s="423"/>
      <c r="S49" s="423"/>
      <c r="T49" s="424"/>
      <c r="U49" s="424"/>
      <c r="V49" s="424"/>
      <c r="W49" s="424"/>
      <c r="X49" s="424"/>
      <c r="Y49" s="424"/>
      <c r="Z49" s="424"/>
      <c r="AA49" s="424"/>
      <c r="AB49" s="424"/>
      <c r="AC49" s="424"/>
      <c r="AD49" s="424"/>
    </row>
    <row r="50" spans="1:30" x14ac:dyDescent="0.3">
      <c r="A50" s="423"/>
      <c r="B50" s="423"/>
      <c r="C50" s="423"/>
      <c r="D50" s="423"/>
      <c r="E50" s="423"/>
      <c r="F50" s="423"/>
      <c r="G50" s="423"/>
      <c r="H50" s="423"/>
      <c r="I50" s="423"/>
      <c r="J50" s="423"/>
      <c r="K50" s="423"/>
      <c r="L50" s="423"/>
      <c r="M50" s="423"/>
      <c r="N50" s="423"/>
      <c r="O50" s="423"/>
      <c r="P50" s="423"/>
      <c r="Q50" s="423"/>
      <c r="R50" s="423"/>
      <c r="S50" s="423"/>
      <c r="T50" s="424"/>
      <c r="U50" s="424"/>
      <c r="V50" s="424"/>
      <c r="W50" s="424"/>
      <c r="X50" s="424"/>
      <c r="Y50" s="424"/>
      <c r="Z50" s="424"/>
      <c r="AA50" s="424"/>
      <c r="AB50" s="424"/>
      <c r="AC50" s="424"/>
      <c r="AD50" s="424"/>
    </row>
    <row r="51" spans="1:30" x14ac:dyDescent="0.3">
      <c r="A51" s="423"/>
      <c r="B51" s="423"/>
      <c r="C51" s="423"/>
      <c r="D51" s="423"/>
      <c r="E51" s="423"/>
      <c r="F51" s="423"/>
      <c r="G51" s="423"/>
      <c r="H51" s="423"/>
      <c r="I51" s="423"/>
      <c r="J51" s="423"/>
      <c r="K51" s="423"/>
      <c r="L51" s="423"/>
      <c r="M51" s="423"/>
      <c r="N51" s="423"/>
      <c r="O51" s="423"/>
      <c r="P51" s="423"/>
      <c r="Q51" s="423"/>
      <c r="R51" s="423"/>
      <c r="S51" s="423"/>
      <c r="T51" s="424"/>
      <c r="U51" s="424"/>
      <c r="V51" s="424"/>
      <c r="W51" s="424"/>
      <c r="X51" s="424"/>
      <c r="Y51" s="424"/>
      <c r="Z51" s="424"/>
      <c r="AA51" s="424"/>
      <c r="AB51" s="424"/>
      <c r="AC51" s="424"/>
      <c r="AD51" s="424"/>
    </row>
    <row r="52" spans="1:30" x14ac:dyDescent="0.3">
      <c r="A52" s="423"/>
      <c r="B52" s="423"/>
      <c r="C52" s="423"/>
      <c r="D52" s="423"/>
      <c r="E52" s="423"/>
      <c r="F52" s="423"/>
      <c r="G52" s="423"/>
      <c r="H52" s="423"/>
      <c r="I52" s="423"/>
      <c r="J52" s="423"/>
      <c r="K52" s="423"/>
      <c r="L52" s="423"/>
      <c r="M52" s="423"/>
      <c r="N52" s="423"/>
      <c r="O52" s="423"/>
      <c r="P52" s="423"/>
      <c r="Q52" s="423"/>
      <c r="R52" s="423"/>
      <c r="S52" s="423"/>
      <c r="T52" s="424"/>
      <c r="U52" s="424"/>
      <c r="V52" s="424"/>
      <c r="W52" s="424"/>
      <c r="X52" s="424"/>
      <c r="Y52" s="424"/>
      <c r="Z52" s="424"/>
      <c r="AA52" s="424"/>
      <c r="AB52" s="424"/>
      <c r="AC52" s="424"/>
      <c r="AD52" s="424"/>
    </row>
    <row r="53" spans="1:30" x14ac:dyDescent="0.3">
      <c r="A53" s="423"/>
      <c r="B53" s="423"/>
      <c r="C53" s="423"/>
      <c r="D53" s="423"/>
      <c r="E53" s="423"/>
      <c r="F53" s="423"/>
      <c r="G53" s="423"/>
      <c r="H53" s="423"/>
      <c r="I53" s="423"/>
      <c r="J53" s="423"/>
      <c r="K53" s="423"/>
      <c r="L53" s="423"/>
      <c r="M53" s="423"/>
      <c r="N53" s="423"/>
      <c r="O53" s="423"/>
      <c r="P53" s="423"/>
      <c r="Q53" s="423"/>
      <c r="R53" s="423"/>
      <c r="S53" s="423"/>
      <c r="T53" s="424"/>
      <c r="U53" s="424"/>
      <c r="V53" s="424"/>
      <c r="W53" s="424"/>
      <c r="X53" s="424"/>
      <c r="Y53" s="424"/>
      <c r="Z53" s="424"/>
      <c r="AA53" s="424"/>
      <c r="AB53" s="424"/>
      <c r="AC53" s="424"/>
      <c r="AD53" s="424"/>
    </row>
    <row r="54" spans="1:30" x14ac:dyDescent="0.3">
      <c r="A54" s="423"/>
      <c r="B54" s="423"/>
      <c r="C54" s="423"/>
      <c r="D54" s="423"/>
      <c r="E54" s="423"/>
      <c r="F54" s="423"/>
      <c r="G54" s="423"/>
      <c r="H54" s="423"/>
      <c r="I54" s="423"/>
      <c r="J54" s="423"/>
      <c r="K54" s="423"/>
      <c r="L54" s="423"/>
      <c r="M54" s="423"/>
      <c r="N54" s="423"/>
      <c r="O54" s="423"/>
      <c r="P54" s="423"/>
      <c r="Q54" s="423"/>
      <c r="R54" s="423"/>
      <c r="S54" s="423"/>
      <c r="T54" s="424"/>
      <c r="U54" s="424"/>
      <c r="V54" s="424"/>
      <c r="W54" s="424"/>
      <c r="X54" s="424"/>
      <c r="Y54" s="424"/>
      <c r="Z54" s="424"/>
      <c r="AA54" s="424"/>
      <c r="AB54" s="424"/>
      <c r="AC54" s="424"/>
      <c r="AD54" s="424"/>
    </row>
    <row r="55" spans="1:30" x14ac:dyDescent="0.3">
      <c r="A55" s="423"/>
      <c r="B55" s="423"/>
      <c r="C55" s="423"/>
      <c r="D55" s="423"/>
      <c r="E55" s="423"/>
      <c r="F55" s="423"/>
      <c r="G55" s="423"/>
      <c r="H55" s="423"/>
      <c r="I55" s="423"/>
      <c r="J55" s="423"/>
      <c r="K55" s="423"/>
      <c r="L55" s="423"/>
      <c r="M55" s="423"/>
      <c r="N55" s="423"/>
      <c r="O55" s="423"/>
      <c r="P55" s="423"/>
      <c r="Q55" s="423"/>
      <c r="R55" s="423"/>
      <c r="S55" s="423"/>
      <c r="T55" s="424"/>
      <c r="U55" s="424"/>
      <c r="V55" s="424"/>
      <c r="W55" s="424"/>
      <c r="X55" s="424"/>
      <c r="Y55" s="424"/>
      <c r="Z55" s="424"/>
      <c r="AA55" s="424"/>
      <c r="AB55" s="424"/>
      <c r="AC55" s="424"/>
      <c r="AD55" s="424"/>
    </row>
    <row r="56" spans="1:30" x14ac:dyDescent="0.3">
      <c r="A56" s="423"/>
      <c r="B56" s="423"/>
      <c r="C56" s="423"/>
      <c r="D56" s="423"/>
      <c r="E56" s="423"/>
      <c r="F56" s="423"/>
      <c r="G56" s="423"/>
      <c r="H56" s="423"/>
      <c r="I56" s="423"/>
      <c r="J56" s="423"/>
      <c r="K56" s="423"/>
      <c r="L56" s="423"/>
      <c r="M56" s="423"/>
      <c r="N56" s="423"/>
      <c r="O56" s="423"/>
      <c r="P56" s="423"/>
      <c r="Q56" s="423"/>
      <c r="R56" s="423"/>
      <c r="S56" s="423"/>
      <c r="T56" s="424"/>
      <c r="U56" s="424"/>
      <c r="V56" s="424"/>
      <c r="W56" s="424"/>
      <c r="X56" s="424"/>
      <c r="Y56" s="424"/>
      <c r="Z56" s="424"/>
      <c r="AA56" s="424"/>
      <c r="AB56" s="424"/>
      <c r="AC56" s="424"/>
      <c r="AD56" s="424"/>
    </row>
    <row r="57" spans="1:30" x14ac:dyDescent="0.3">
      <c r="A57" s="423"/>
      <c r="B57" s="423"/>
      <c r="C57" s="423"/>
      <c r="D57" s="423"/>
      <c r="E57" s="423"/>
      <c r="F57" s="423"/>
      <c r="G57" s="423"/>
      <c r="H57" s="423"/>
      <c r="I57" s="423"/>
      <c r="J57" s="423"/>
      <c r="K57" s="423"/>
      <c r="L57" s="423"/>
      <c r="M57" s="423"/>
      <c r="N57" s="423"/>
      <c r="O57" s="423"/>
      <c r="P57" s="423"/>
      <c r="Q57" s="423"/>
      <c r="R57" s="423"/>
      <c r="S57" s="423"/>
      <c r="T57" s="424"/>
      <c r="U57" s="424"/>
      <c r="V57" s="424"/>
      <c r="W57" s="424"/>
      <c r="X57" s="424"/>
      <c r="Y57" s="424"/>
      <c r="Z57" s="424"/>
      <c r="AA57" s="424"/>
      <c r="AB57" s="424"/>
      <c r="AC57" s="424"/>
      <c r="AD57" s="424"/>
    </row>
    <row r="58" spans="1:30" x14ac:dyDescent="0.3">
      <c r="A58" s="423"/>
      <c r="B58" s="423"/>
      <c r="C58" s="423"/>
      <c r="D58" s="423"/>
      <c r="E58" s="423"/>
      <c r="F58" s="423"/>
      <c r="G58" s="423"/>
      <c r="H58" s="423"/>
      <c r="I58" s="423"/>
      <c r="J58" s="423"/>
      <c r="K58" s="423"/>
      <c r="L58" s="423"/>
      <c r="M58" s="423"/>
      <c r="N58" s="423"/>
      <c r="O58" s="423"/>
      <c r="P58" s="423"/>
      <c r="Q58" s="423"/>
      <c r="R58" s="423"/>
      <c r="S58" s="423"/>
      <c r="T58" s="424"/>
      <c r="U58" s="424"/>
      <c r="V58" s="424"/>
      <c r="W58" s="424"/>
      <c r="X58" s="424"/>
      <c r="Y58" s="424"/>
      <c r="Z58" s="424"/>
      <c r="AA58" s="424"/>
      <c r="AB58" s="424"/>
      <c r="AC58" s="424"/>
      <c r="AD58" s="424"/>
    </row>
    <row r="59" spans="1:30" x14ac:dyDescent="0.3">
      <c r="A59" s="423"/>
      <c r="B59" s="423"/>
      <c r="C59" s="423"/>
      <c r="D59" s="423"/>
      <c r="E59" s="423"/>
      <c r="F59" s="423"/>
      <c r="G59" s="423"/>
      <c r="H59" s="423"/>
      <c r="I59" s="423"/>
      <c r="J59" s="423"/>
      <c r="K59" s="423"/>
      <c r="L59" s="423"/>
      <c r="M59" s="423"/>
      <c r="N59" s="423"/>
      <c r="O59" s="423"/>
      <c r="P59" s="423"/>
      <c r="Q59" s="423"/>
      <c r="R59" s="423"/>
      <c r="S59" s="423"/>
      <c r="T59" s="424"/>
      <c r="U59" s="424"/>
      <c r="V59" s="424"/>
      <c r="W59" s="424"/>
      <c r="X59" s="424"/>
      <c r="Y59" s="424"/>
      <c r="Z59" s="424"/>
      <c r="AA59" s="424"/>
      <c r="AB59" s="424"/>
      <c r="AC59" s="424"/>
      <c r="AD59" s="424"/>
    </row>
    <row r="60" spans="1:30" x14ac:dyDescent="0.3">
      <c r="A60" s="423"/>
      <c r="B60" s="423"/>
      <c r="C60" s="423"/>
      <c r="D60" s="423"/>
      <c r="E60" s="423"/>
      <c r="F60" s="423"/>
      <c r="G60" s="423"/>
      <c r="H60" s="423"/>
      <c r="I60" s="423"/>
      <c r="J60" s="423"/>
      <c r="K60" s="423"/>
      <c r="L60" s="423"/>
      <c r="M60" s="423"/>
      <c r="N60" s="423"/>
      <c r="O60" s="423"/>
      <c r="P60" s="423"/>
      <c r="Q60" s="423"/>
      <c r="R60" s="423"/>
      <c r="S60" s="423"/>
      <c r="T60" s="424"/>
      <c r="U60" s="424"/>
      <c r="V60" s="424"/>
      <c r="W60" s="424"/>
      <c r="X60" s="424"/>
      <c r="Y60" s="424"/>
      <c r="Z60" s="424"/>
      <c r="AA60" s="424"/>
      <c r="AB60" s="424"/>
      <c r="AC60" s="424"/>
      <c r="AD60" s="424"/>
    </row>
    <row r="61" spans="1:30" x14ac:dyDescent="0.3">
      <c r="A61" s="423"/>
      <c r="B61" s="423"/>
      <c r="C61" s="423"/>
      <c r="D61" s="423"/>
      <c r="E61" s="423"/>
      <c r="F61" s="423"/>
      <c r="G61" s="423"/>
      <c r="H61" s="423"/>
      <c r="I61" s="423"/>
      <c r="J61" s="423"/>
      <c r="K61" s="423"/>
      <c r="L61" s="423"/>
      <c r="M61" s="423"/>
      <c r="N61" s="423"/>
      <c r="O61" s="423"/>
      <c r="P61" s="423"/>
      <c r="Q61" s="423"/>
      <c r="R61" s="423"/>
      <c r="S61" s="423"/>
      <c r="T61" s="424"/>
      <c r="U61" s="424"/>
      <c r="V61" s="424"/>
      <c r="W61" s="424"/>
      <c r="X61" s="424"/>
      <c r="Y61" s="424"/>
      <c r="Z61" s="424"/>
      <c r="AA61" s="424"/>
      <c r="AB61" s="424"/>
      <c r="AC61" s="424"/>
      <c r="AD61" s="424"/>
    </row>
    <row r="62" spans="1:30" x14ac:dyDescent="0.3">
      <c r="A62" s="423"/>
      <c r="B62" s="423"/>
      <c r="C62" s="423"/>
      <c r="D62" s="423"/>
      <c r="E62" s="423"/>
      <c r="F62" s="423"/>
      <c r="G62" s="423"/>
      <c r="H62" s="423"/>
      <c r="I62" s="423"/>
      <c r="J62" s="423"/>
      <c r="K62" s="423"/>
      <c r="L62" s="423"/>
      <c r="M62" s="423"/>
      <c r="N62" s="423"/>
      <c r="O62" s="423"/>
      <c r="P62" s="423"/>
      <c r="Q62" s="423"/>
      <c r="R62" s="423"/>
      <c r="S62" s="423"/>
      <c r="T62" s="424"/>
      <c r="U62" s="424"/>
      <c r="V62" s="424"/>
      <c r="W62" s="424"/>
      <c r="X62" s="424"/>
      <c r="Y62" s="424"/>
      <c r="Z62" s="424"/>
      <c r="AA62" s="424"/>
      <c r="AB62" s="424"/>
      <c r="AC62" s="424"/>
      <c r="AD62" s="424"/>
    </row>
    <row r="63" spans="1:30" x14ac:dyDescent="0.3">
      <c r="A63" s="423"/>
      <c r="B63" s="423"/>
      <c r="C63" s="423"/>
      <c r="D63" s="423"/>
      <c r="E63" s="423"/>
      <c r="F63" s="423"/>
      <c r="G63" s="423"/>
      <c r="H63" s="423"/>
      <c r="I63" s="423"/>
      <c r="J63" s="423"/>
      <c r="K63" s="423"/>
      <c r="L63" s="423"/>
      <c r="M63" s="423"/>
      <c r="N63" s="423"/>
      <c r="O63" s="423"/>
      <c r="P63" s="423"/>
      <c r="Q63" s="423"/>
      <c r="R63" s="423"/>
      <c r="S63" s="423"/>
      <c r="T63" s="424"/>
      <c r="U63" s="424"/>
      <c r="V63" s="424"/>
      <c r="W63" s="424"/>
      <c r="X63" s="424"/>
      <c r="Y63" s="424"/>
      <c r="Z63" s="424"/>
      <c r="AA63" s="424"/>
      <c r="AB63" s="424"/>
      <c r="AC63" s="424"/>
      <c r="AD63" s="424"/>
    </row>
    <row r="64" spans="1:30" x14ac:dyDescent="0.3">
      <c r="A64" s="423"/>
      <c r="B64" s="423"/>
      <c r="C64" s="423"/>
      <c r="D64" s="423"/>
      <c r="E64" s="423"/>
      <c r="F64" s="423"/>
      <c r="G64" s="423"/>
      <c r="H64" s="423"/>
      <c r="I64" s="423"/>
      <c r="J64" s="423"/>
      <c r="K64" s="423"/>
      <c r="L64" s="423"/>
      <c r="M64" s="423"/>
      <c r="N64" s="423"/>
      <c r="O64" s="423"/>
      <c r="P64" s="423"/>
      <c r="Q64" s="423"/>
      <c r="R64" s="423"/>
      <c r="S64" s="423"/>
      <c r="T64" s="424"/>
      <c r="U64" s="424"/>
      <c r="V64" s="424"/>
      <c r="W64" s="424"/>
      <c r="X64" s="424"/>
      <c r="Y64" s="424"/>
      <c r="Z64" s="424"/>
      <c r="AA64" s="424"/>
      <c r="AB64" s="424"/>
      <c r="AC64" s="424"/>
      <c r="AD64" s="424"/>
    </row>
    <row r="65" spans="1:30" x14ac:dyDescent="0.3">
      <c r="A65" s="423"/>
      <c r="B65" s="423"/>
      <c r="C65" s="423"/>
      <c r="D65" s="423"/>
      <c r="E65" s="423"/>
      <c r="F65" s="423"/>
      <c r="G65" s="423"/>
      <c r="H65" s="423"/>
      <c r="I65" s="423"/>
      <c r="J65" s="423"/>
      <c r="K65" s="423"/>
      <c r="L65" s="423"/>
      <c r="M65" s="423"/>
      <c r="N65" s="423"/>
      <c r="O65" s="423"/>
      <c r="P65" s="423"/>
      <c r="Q65" s="423"/>
      <c r="R65" s="423"/>
      <c r="S65" s="423"/>
      <c r="T65" s="424"/>
      <c r="U65" s="424"/>
      <c r="V65" s="424"/>
      <c r="W65" s="424"/>
      <c r="X65" s="424"/>
      <c r="Y65" s="424"/>
      <c r="Z65" s="424"/>
      <c r="AA65" s="424"/>
      <c r="AB65" s="424"/>
      <c r="AC65" s="424"/>
      <c r="AD65" s="424"/>
    </row>
    <row r="66" spans="1:30" x14ac:dyDescent="0.3">
      <c r="A66" s="423"/>
      <c r="B66" s="423"/>
      <c r="C66" s="423"/>
      <c r="D66" s="423"/>
      <c r="E66" s="423"/>
      <c r="F66" s="423"/>
      <c r="G66" s="423"/>
      <c r="H66" s="423"/>
      <c r="I66" s="423"/>
      <c r="J66" s="423"/>
      <c r="K66" s="423"/>
      <c r="L66" s="423"/>
      <c r="M66" s="423"/>
      <c r="N66" s="423"/>
      <c r="O66" s="423"/>
      <c r="P66" s="423"/>
      <c r="Q66" s="423"/>
      <c r="R66" s="423"/>
      <c r="S66" s="423"/>
      <c r="T66" s="424"/>
      <c r="U66" s="424"/>
      <c r="V66" s="424"/>
      <c r="W66" s="424"/>
      <c r="X66" s="424"/>
      <c r="Y66" s="424"/>
      <c r="Z66" s="424"/>
      <c r="AA66" s="424"/>
      <c r="AB66" s="424"/>
      <c r="AC66" s="424"/>
      <c r="AD66" s="424"/>
    </row>
    <row r="67" spans="1:30" x14ac:dyDescent="0.3">
      <c r="A67" s="423"/>
      <c r="B67" s="423"/>
      <c r="C67" s="423"/>
      <c r="D67" s="423"/>
      <c r="E67" s="423"/>
      <c r="F67" s="423"/>
      <c r="G67" s="423"/>
      <c r="H67" s="423"/>
      <c r="I67" s="423"/>
      <c r="J67" s="423"/>
      <c r="K67" s="423"/>
      <c r="L67" s="423"/>
      <c r="M67" s="423"/>
      <c r="N67" s="423"/>
      <c r="O67" s="423"/>
      <c r="P67" s="423"/>
      <c r="Q67" s="423"/>
      <c r="R67" s="423"/>
      <c r="S67" s="423"/>
      <c r="T67" s="424"/>
      <c r="U67" s="424"/>
      <c r="V67" s="424"/>
      <c r="W67" s="424"/>
      <c r="X67" s="424"/>
      <c r="Y67" s="424"/>
      <c r="Z67" s="424"/>
      <c r="AA67" s="424"/>
      <c r="AB67" s="424"/>
      <c r="AC67" s="424"/>
      <c r="AD67" s="424"/>
    </row>
    <row r="68" spans="1:30" x14ac:dyDescent="0.3">
      <c r="A68" s="423"/>
      <c r="B68" s="423"/>
      <c r="C68" s="423"/>
      <c r="D68" s="423"/>
      <c r="E68" s="423"/>
      <c r="F68" s="423"/>
      <c r="G68" s="423"/>
      <c r="H68" s="423"/>
      <c r="I68" s="423"/>
      <c r="J68" s="423"/>
      <c r="K68" s="423"/>
      <c r="L68" s="423"/>
      <c r="M68" s="423"/>
      <c r="N68" s="423"/>
      <c r="O68" s="423"/>
      <c r="P68" s="423"/>
      <c r="Q68" s="423"/>
      <c r="R68" s="423"/>
      <c r="S68" s="423"/>
      <c r="T68" s="424"/>
      <c r="U68" s="424"/>
      <c r="V68" s="424"/>
      <c r="W68" s="424"/>
      <c r="X68" s="424"/>
      <c r="Y68" s="424"/>
      <c r="Z68" s="424"/>
      <c r="AA68" s="424"/>
      <c r="AB68" s="424"/>
      <c r="AC68" s="424"/>
      <c r="AD68" s="424"/>
    </row>
    <row r="69" spans="1:30" x14ac:dyDescent="0.3">
      <c r="A69" s="423"/>
      <c r="B69" s="423"/>
      <c r="C69" s="423"/>
      <c r="D69" s="423"/>
      <c r="E69" s="423"/>
      <c r="F69" s="423"/>
      <c r="G69" s="423"/>
      <c r="H69" s="423"/>
      <c r="I69" s="423"/>
      <c r="J69" s="423"/>
      <c r="K69" s="423"/>
      <c r="L69" s="423"/>
      <c r="M69" s="423"/>
      <c r="N69" s="423"/>
      <c r="O69" s="423"/>
      <c r="P69" s="423"/>
      <c r="Q69" s="423"/>
      <c r="R69" s="423"/>
      <c r="S69" s="423"/>
      <c r="T69" s="424"/>
      <c r="U69" s="424"/>
      <c r="V69" s="424"/>
      <c r="W69" s="424"/>
      <c r="X69" s="424"/>
      <c r="Y69" s="424"/>
      <c r="Z69" s="424"/>
      <c r="AA69" s="424"/>
      <c r="AB69" s="424"/>
      <c r="AC69" s="424"/>
      <c r="AD69" s="424"/>
    </row>
    <row r="70" spans="1:30" x14ac:dyDescent="0.3">
      <c r="A70" s="423"/>
      <c r="B70" s="423"/>
      <c r="C70" s="423"/>
      <c r="D70" s="423"/>
      <c r="E70" s="423"/>
      <c r="F70" s="423"/>
      <c r="G70" s="423"/>
      <c r="H70" s="423"/>
      <c r="I70" s="423"/>
      <c r="J70" s="423"/>
      <c r="K70" s="423"/>
      <c r="L70" s="423"/>
      <c r="M70" s="423"/>
      <c r="N70" s="423"/>
      <c r="O70" s="423"/>
      <c r="P70" s="423"/>
      <c r="Q70" s="423"/>
      <c r="R70" s="423"/>
      <c r="S70" s="423"/>
      <c r="T70" s="424"/>
      <c r="U70" s="424"/>
      <c r="V70" s="424"/>
      <c r="W70" s="424"/>
      <c r="X70" s="424"/>
      <c r="Y70" s="424"/>
      <c r="Z70" s="424"/>
      <c r="AA70" s="424"/>
      <c r="AB70" s="424"/>
      <c r="AC70" s="424"/>
      <c r="AD70" s="424"/>
    </row>
    <row r="71" spans="1:30" x14ac:dyDescent="0.3">
      <c r="A71" s="423"/>
      <c r="B71" s="423"/>
      <c r="C71" s="423"/>
      <c r="D71" s="423"/>
      <c r="E71" s="423"/>
      <c r="F71" s="423"/>
      <c r="G71" s="423"/>
      <c r="H71" s="423"/>
      <c r="I71" s="423"/>
      <c r="J71" s="423"/>
      <c r="K71" s="423"/>
      <c r="L71" s="423"/>
      <c r="M71" s="423"/>
      <c r="N71" s="423"/>
      <c r="O71" s="423"/>
      <c r="P71" s="423"/>
      <c r="Q71" s="423"/>
      <c r="R71" s="423"/>
      <c r="S71" s="423"/>
      <c r="T71" s="424"/>
      <c r="U71" s="424"/>
      <c r="V71" s="424"/>
      <c r="W71" s="424"/>
      <c r="X71" s="424"/>
      <c r="Y71" s="424"/>
      <c r="Z71" s="424"/>
      <c r="AA71" s="424"/>
      <c r="AB71" s="424"/>
      <c r="AC71" s="424"/>
      <c r="AD71" s="424"/>
    </row>
    <row r="72" spans="1:30" x14ac:dyDescent="0.3">
      <c r="A72" s="423"/>
      <c r="B72" s="423"/>
      <c r="C72" s="423"/>
      <c r="D72" s="423"/>
      <c r="E72" s="423"/>
      <c r="F72" s="423"/>
      <c r="G72" s="423"/>
      <c r="H72" s="423"/>
      <c r="I72" s="423"/>
      <c r="J72" s="423"/>
      <c r="K72" s="423"/>
      <c r="L72" s="423"/>
      <c r="M72" s="423"/>
      <c r="N72" s="423"/>
      <c r="O72" s="423"/>
      <c r="P72" s="423"/>
      <c r="Q72" s="423"/>
      <c r="R72" s="423"/>
      <c r="S72" s="423"/>
      <c r="T72" s="424"/>
      <c r="U72" s="424"/>
      <c r="V72" s="424"/>
      <c r="W72" s="424"/>
      <c r="X72" s="424"/>
      <c r="Y72" s="424"/>
      <c r="Z72" s="424"/>
      <c r="AA72" s="424"/>
      <c r="AB72" s="424"/>
      <c r="AC72" s="424"/>
      <c r="AD72" s="424"/>
    </row>
    <row r="73" spans="1:30" x14ac:dyDescent="0.3">
      <c r="A73" s="423"/>
      <c r="B73" s="423"/>
      <c r="C73" s="423"/>
      <c r="D73" s="423"/>
      <c r="E73" s="423"/>
      <c r="F73" s="423"/>
      <c r="G73" s="423"/>
      <c r="H73" s="423"/>
      <c r="I73" s="423"/>
      <c r="J73" s="423"/>
      <c r="K73" s="423"/>
      <c r="L73" s="423"/>
      <c r="M73" s="423"/>
      <c r="N73" s="423"/>
      <c r="O73" s="423"/>
      <c r="P73" s="423"/>
      <c r="Q73" s="423"/>
      <c r="R73" s="423"/>
      <c r="S73" s="423"/>
      <c r="T73" s="424"/>
      <c r="U73" s="424"/>
      <c r="V73" s="424"/>
      <c r="W73" s="424"/>
      <c r="X73" s="424"/>
      <c r="Y73" s="424"/>
      <c r="Z73" s="424"/>
      <c r="AA73" s="424"/>
      <c r="AB73" s="424"/>
      <c r="AC73" s="424"/>
      <c r="AD73" s="424"/>
    </row>
    <row r="74" spans="1:30" x14ac:dyDescent="0.3">
      <c r="A74" s="423"/>
      <c r="B74" s="423"/>
      <c r="C74" s="423"/>
      <c r="D74" s="423"/>
      <c r="E74" s="423"/>
      <c r="F74" s="423"/>
      <c r="G74" s="423"/>
      <c r="H74" s="423"/>
      <c r="I74" s="423"/>
      <c r="J74" s="423"/>
      <c r="K74" s="423"/>
      <c r="L74" s="423"/>
      <c r="M74" s="423"/>
      <c r="N74" s="423"/>
      <c r="O74" s="423"/>
      <c r="P74" s="423"/>
      <c r="Q74" s="423"/>
      <c r="R74" s="423"/>
      <c r="S74" s="423"/>
      <c r="T74" s="424"/>
      <c r="U74" s="424"/>
      <c r="V74" s="424"/>
      <c r="W74" s="424"/>
      <c r="X74" s="424"/>
      <c r="Y74" s="424"/>
      <c r="Z74" s="424"/>
      <c r="AA74" s="424"/>
      <c r="AB74" s="424"/>
      <c r="AC74" s="424"/>
      <c r="AD74" s="424"/>
    </row>
    <row r="75" spans="1:30" x14ac:dyDescent="0.3">
      <c r="A75" s="423"/>
      <c r="B75" s="423"/>
      <c r="C75" s="423"/>
      <c r="D75" s="423"/>
      <c r="E75" s="423"/>
      <c r="F75" s="423"/>
      <c r="G75" s="423"/>
      <c r="H75" s="423"/>
      <c r="I75" s="423"/>
      <c r="J75" s="423"/>
      <c r="K75" s="423"/>
      <c r="L75" s="423"/>
      <c r="M75" s="423"/>
      <c r="N75" s="423"/>
      <c r="O75" s="423"/>
      <c r="P75" s="423"/>
      <c r="Q75" s="423"/>
      <c r="R75" s="423"/>
      <c r="S75" s="423"/>
      <c r="T75" s="424"/>
      <c r="U75" s="424"/>
      <c r="V75" s="424"/>
      <c r="W75" s="424"/>
      <c r="X75" s="424"/>
      <c r="Y75" s="424"/>
      <c r="Z75" s="424"/>
      <c r="AA75" s="424"/>
      <c r="AB75" s="424"/>
      <c r="AC75" s="424"/>
      <c r="AD75" s="424"/>
    </row>
    <row r="76" spans="1:30" x14ac:dyDescent="0.3">
      <c r="A76" s="423"/>
      <c r="B76" s="423"/>
      <c r="C76" s="423"/>
      <c r="D76" s="423"/>
      <c r="E76" s="423"/>
      <c r="F76" s="423"/>
      <c r="G76" s="423"/>
      <c r="H76" s="423"/>
      <c r="I76" s="423"/>
      <c r="J76" s="423"/>
      <c r="K76" s="423"/>
      <c r="L76" s="423"/>
      <c r="M76" s="423"/>
      <c r="N76" s="423"/>
      <c r="O76" s="423"/>
      <c r="P76" s="423"/>
      <c r="Q76" s="423"/>
      <c r="R76" s="423"/>
      <c r="S76" s="423"/>
      <c r="T76" s="424"/>
      <c r="U76" s="424"/>
      <c r="V76" s="424"/>
      <c r="W76" s="424"/>
      <c r="X76" s="424"/>
      <c r="Y76" s="424"/>
      <c r="Z76" s="424"/>
      <c r="AA76" s="424"/>
      <c r="AB76" s="424"/>
      <c r="AC76" s="424"/>
      <c r="AD76" s="424"/>
    </row>
    <row r="77" spans="1:30" x14ac:dyDescent="0.3">
      <c r="A77" s="423"/>
      <c r="B77" s="423"/>
      <c r="C77" s="423"/>
      <c r="D77" s="423"/>
      <c r="E77" s="423"/>
      <c r="F77" s="423"/>
      <c r="G77" s="423"/>
      <c r="H77" s="423"/>
      <c r="I77" s="423"/>
      <c r="J77" s="423"/>
      <c r="K77" s="423"/>
      <c r="L77" s="423"/>
      <c r="M77" s="423"/>
      <c r="N77" s="423"/>
      <c r="O77" s="423"/>
      <c r="P77" s="423"/>
      <c r="Q77" s="423"/>
      <c r="R77" s="423"/>
      <c r="S77" s="423"/>
      <c r="T77" s="424"/>
      <c r="U77" s="424"/>
      <c r="V77" s="424"/>
      <c r="W77" s="424"/>
      <c r="X77" s="424"/>
      <c r="Y77" s="424"/>
      <c r="Z77" s="424"/>
      <c r="AA77" s="424"/>
      <c r="AB77" s="424"/>
      <c r="AC77" s="424"/>
      <c r="AD77" s="424"/>
    </row>
    <row r="78" spans="1:30" x14ac:dyDescent="0.3">
      <c r="A78" s="423"/>
      <c r="B78" s="423"/>
      <c r="C78" s="423"/>
      <c r="D78" s="423"/>
      <c r="E78" s="423"/>
      <c r="F78" s="423"/>
      <c r="G78" s="423"/>
      <c r="H78" s="423"/>
      <c r="I78" s="423"/>
      <c r="J78" s="423"/>
      <c r="K78" s="423"/>
      <c r="L78" s="423"/>
      <c r="M78" s="423"/>
      <c r="N78" s="423"/>
      <c r="O78" s="423"/>
      <c r="P78" s="423"/>
      <c r="Q78" s="423"/>
      <c r="R78" s="423"/>
      <c r="S78" s="423"/>
      <c r="T78" s="424"/>
      <c r="U78" s="424"/>
      <c r="V78" s="424"/>
      <c r="W78" s="424"/>
      <c r="X78" s="424"/>
      <c r="Y78" s="424"/>
      <c r="Z78" s="424"/>
      <c r="AA78" s="424"/>
      <c r="AB78" s="424"/>
      <c r="AC78" s="424"/>
      <c r="AD78" s="424"/>
    </row>
    <row r="79" spans="1:30" x14ac:dyDescent="0.3">
      <c r="A79" s="423"/>
      <c r="B79" s="423"/>
      <c r="C79" s="423"/>
      <c r="D79" s="423"/>
      <c r="E79" s="423"/>
      <c r="F79" s="423"/>
      <c r="G79" s="423"/>
      <c r="H79" s="423"/>
      <c r="I79" s="423"/>
      <c r="J79" s="423"/>
      <c r="K79" s="423"/>
      <c r="L79" s="423"/>
      <c r="M79" s="423"/>
      <c r="N79" s="423"/>
      <c r="O79" s="423"/>
      <c r="P79" s="423"/>
      <c r="Q79" s="423"/>
      <c r="R79" s="423"/>
      <c r="S79" s="423"/>
      <c r="T79" s="424"/>
      <c r="U79" s="424"/>
      <c r="V79" s="424"/>
      <c r="W79" s="424"/>
      <c r="X79" s="424"/>
      <c r="Y79" s="424"/>
      <c r="Z79" s="424"/>
      <c r="AA79" s="424"/>
      <c r="AB79" s="424"/>
      <c r="AC79" s="424"/>
      <c r="AD79" s="424"/>
    </row>
    <row r="80" spans="1:30" x14ac:dyDescent="0.3">
      <c r="A80" s="423"/>
      <c r="B80" s="423"/>
      <c r="C80" s="423"/>
      <c r="D80" s="423"/>
      <c r="E80" s="423"/>
      <c r="F80" s="423"/>
      <c r="G80" s="423"/>
      <c r="H80" s="423"/>
      <c r="I80" s="423"/>
      <c r="J80" s="423"/>
      <c r="K80" s="423"/>
      <c r="L80" s="423"/>
      <c r="M80" s="423"/>
      <c r="N80" s="423"/>
      <c r="O80" s="423"/>
      <c r="P80" s="423"/>
      <c r="Q80" s="423"/>
      <c r="R80" s="423"/>
      <c r="S80" s="423"/>
      <c r="T80" s="424"/>
      <c r="U80" s="424"/>
      <c r="V80" s="424"/>
      <c r="W80" s="424"/>
      <c r="X80" s="424"/>
      <c r="Y80" s="424"/>
      <c r="Z80" s="424"/>
      <c r="AA80" s="424"/>
      <c r="AB80" s="424"/>
      <c r="AC80" s="424"/>
      <c r="AD80" s="424"/>
    </row>
    <row r="81" spans="1:30" x14ac:dyDescent="0.3">
      <c r="A81" s="423"/>
      <c r="B81" s="423"/>
      <c r="C81" s="423"/>
      <c r="D81" s="423"/>
      <c r="E81" s="423"/>
      <c r="F81" s="423"/>
      <c r="G81" s="423"/>
      <c r="H81" s="423"/>
      <c r="I81" s="423"/>
      <c r="J81" s="423"/>
      <c r="K81" s="423"/>
      <c r="L81" s="423"/>
      <c r="M81" s="423"/>
      <c r="N81" s="423"/>
      <c r="O81" s="423"/>
      <c r="P81" s="423"/>
      <c r="Q81" s="423"/>
      <c r="R81" s="423"/>
      <c r="S81" s="423"/>
      <c r="T81" s="424"/>
      <c r="U81" s="424"/>
      <c r="V81" s="424"/>
      <c r="W81" s="424"/>
      <c r="X81" s="424"/>
      <c r="Y81" s="424"/>
      <c r="Z81" s="424"/>
      <c r="AA81" s="424"/>
      <c r="AB81" s="424"/>
      <c r="AC81" s="424"/>
      <c r="AD81" s="424"/>
    </row>
    <row r="82" spans="1:30" x14ac:dyDescent="0.3">
      <c r="A82" s="423"/>
      <c r="B82" s="423"/>
      <c r="C82" s="423"/>
      <c r="D82" s="423"/>
      <c r="E82" s="423"/>
      <c r="F82" s="423"/>
      <c r="G82" s="423"/>
      <c r="H82" s="423"/>
      <c r="I82" s="423"/>
      <c r="J82" s="423"/>
      <c r="K82" s="423"/>
      <c r="L82" s="423"/>
      <c r="M82" s="423"/>
      <c r="N82" s="423"/>
      <c r="O82" s="423"/>
      <c r="P82" s="423"/>
      <c r="Q82" s="423"/>
      <c r="R82" s="423"/>
      <c r="S82" s="423"/>
      <c r="T82" s="424"/>
      <c r="U82" s="424"/>
      <c r="V82" s="424"/>
      <c r="W82" s="424"/>
      <c r="X82" s="424"/>
      <c r="Y82" s="424"/>
      <c r="Z82" s="424"/>
      <c r="AA82" s="424"/>
      <c r="AB82" s="424"/>
      <c r="AC82" s="424"/>
      <c r="AD82" s="424"/>
    </row>
    <row r="83" spans="1:30" x14ac:dyDescent="0.3">
      <c r="A83" s="423"/>
      <c r="B83" s="423"/>
      <c r="C83" s="423"/>
      <c r="D83" s="423"/>
      <c r="E83" s="423"/>
      <c r="F83" s="423"/>
      <c r="G83" s="423"/>
      <c r="H83" s="423"/>
      <c r="I83" s="423"/>
      <c r="J83" s="423"/>
      <c r="K83" s="423"/>
      <c r="L83" s="423"/>
      <c r="M83" s="423"/>
      <c r="N83" s="423"/>
      <c r="O83" s="423"/>
      <c r="P83" s="423"/>
      <c r="Q83" s="423"/>
      <c r="R83" s="423"/>
      <c r="S83" s="423"/>
      <c r="T83" s="424"/>
      <c r="U83" s="424"/>
      <c r="V83" s="424"/>
      <c r="W83" s="424"/>
      <c r="X83" s="424"/>
      <c r="Y83" s="424"/>
      <c r="Z83" s="424"/>
      <c r="AA83" s="424"/>
      <c r="AB83" s="424"/>
      <c r="AC83" s="424"/>
      <c r="AD83" s="424"/>
    </row>
    <row r="84" spans="1:30" x14ac:dyDescent="0.3">
      <c r="A84" s="423"/>
      <c r="B84" s="423"/>
      <c r="C84" s="423"/>
      <c r="D84" s="423"/>
      <c r="E84" s="423"/>
      <c r="F84" s="423"/>
      <c r="G84" s="423"/>
      <c r="H84" s="423"/>
      <c r="I84" s="423"/>
      <c r="J84" s="423"/>
      <c r="K84" s="423"/>
      <c r="L84" s="423"/>
      <c r="M84" s="423"/>
      <c r="N84" s="423"/>
      <c r="O84" s="423"/>
      <c r="P84" s="423"/>
      <c r="Q84" s="423"/>
      <c r="R84" s="423"/>
      <c r="S84" s="423"/>
      <c r="T84" s="424"/>
      <c r="U84" s="424"/>
      <c r="V84" s="424"/>
      <c r="W84" s="424"/>
      <c r="X84" s="424"/>
      <c r="Y84" s="424"/>
      <c r="Z84" s="424"/>
      <c r="AA84" s="424"/>
      <c r="AB84" s="424"/>
      <c r="AC84" s="424"/>
      <c r="AD84" s="424"/>
    </row>
    <row r="85" spans="1:30" x14ac:dyDescent="0.3">
      <c r="A85" s="423"/>
      <c r="B85" s="423"/>
      <c r="C85" s="423"/>
      <c r="D85" s="423"/>
      <c r="E85" s="423"/>
      <c r="F85" s="423"/>
      <c r="G85" s="423"/>
      <c r="H85" s="423"/>
      <c r="I85" s="423"/>
      <c r="J85" s="423"/>
      <c r="K85" s="423"/>
      <c r="L85" s="423"/>
      <c r="M85" s="423"/>
      <c r="N85" s="423"/>
      <c r="O85" s="423"/>
      <c r="P85" s="423"/>
      <c r="Q85" s="423"/>
      <c r="R85" s="423"/>
      <c r="S85" s="423"/>
      <c r="T85" s="424"/>
      <c r="U85" s="424"/>
      <c r="V85" s="424"/>
      <c r="W85" s="424"/>
      <c r="X85" s="424"/>
      <c r="Y85" s="424"/>
      <c r="Z85" s="424"/>
      <c r="AA85" s="424"/>
      <c r="AB85" s="424"/>
      <c r="AC85" s="424"/>
      <c r="AD85" s="424"/>
    </row>
  </sheetData>
  <sheetProtection sheet="1" objects="1" scenarios="1" formatCells="0" formatColumns="0" formatRows="0"/>
  <customSheetViews>
    <customSheetView guid="{2F9A33C5-705D-4A07-ADB6-21E456C526C6}" showRowCol="0" fitToPage="1">
      <selection activeCell="S54" sqref="S54"/>
      <pageMargins left="0.70866141732283472" right="0.70866141732283472" top="0.74803149606299213" bottom="0.74803149606299213" header="0.31496062992125984" footer="0.31496062992125984"/>
      <pageSetup paperSize="9" scale="34" orientation="portrait" horizontalDpi="4294967293" verticalDpi="300" r:id="rId1"/>
      <headerFooter>
        <oddFooter>&amp;L&amp;"Arial,Regular"&amp;9Infrastructure Sustainability Rating Tool (Version 1.0)
29/02/2012</oddFooter>
      </headerFooter>
    </customSheetView>
    <customSheetView guid="{0F24A28B-06F9-4620-BAD4-B239F41FF00A}" showRowCol="0" fitToPage="1">
      <selection activeCell="S54" sqref="S54"/>
      <pageMargins left="0.70866141732283472" right="0.70866141732283472" top="0.74803149606299213" bottom="0.74803149606299213" header="0.31496062992125984" footer="0.31496062992125984"/>
      <pageSetup paperSize="9" scale="34" orientation="portrait" horizontalDpi="4294967293" verticalDpi="300" r:id="rId2"/>
      <headerFooter>
        <oddFooter>&amp;L&amp;"Arial,Regular"&amp;9Infrastructure Sustainability Rating Tool (Version 1.0)
29/02/2012</oddFooter>
      </headerFooter>
    </customSheetView>
    <customSheetView guid="{856130BF-2D6B-484A-B5FC-68659BABEC5B}" showRowCol="0" fitToPage="1">
      <selection activeCell="S54" sqref="S54"/>
      <pageMargins left="0.70866141732283472" right="0.70866141732283472" top="0.74803149606299213" bottom="0.74803149606299213" header="0.31496062992125984" footer="0.31496062992125984"/>
      <pageSetup paperSize="9" scale="34" orientation="portrait" horizontalDpi="4294967293" verticalDpi="300" r:id="rId3"/>
      <headerFooter>
        <oddFooter>&amp;L&amp;"Arial,Regular"&amp;9Infrastructure Sustainability Rating Tool (Version 1.0)
29/02/2012</oddFooter>
      </headerFooter>
    </customSheetView>
    <customSheetView guid="{C1EC460D-BC24-4B7C-8A42-4C4CAB6DD547}" showRowCol="0" fitToPage="1">
      <selection activeCell="S54" sqref="S54"/>
      <pageMargins left="0.70866141732283472" right="0.70866141732283472" top="0.74803149606299213" bottom="0.74803149606299213" header="0.31496062992125984" footer="0.31496062992125984"/>
      <pageSetup paperSize="9" scale="34" orientation="portrait" horizontalDpi="4294967293" verticalDpi="300" r:id="rId4"/>
      <headerFooter>
        <oddFooter>&amp;L&amp;"Arial,Regular"&amp;9Infrastructure Sustainability Rating Tool (Version 1.0)
29/02/2012</oddFooter>
      </headerFooter>
    </customSheetView>
    <customSheetView guid="{872EA6DD-096B-4F25-A988-5DA4FC0DF5BD}" showRowCol="0" fitToPage="1">
      <selection activeCell="S54" sqref="S54"/>
      <pageMargins left="0.70866141732283472" right="0.70866141732283472" top="0.74803149606299213" bottom="0.74803149606299213" header="0.31496062992125984" footer="0.31496062992125984"/>
      <pageSetup paperSize="9" scale="34" orientation="portrait" horizontalDpi="4294967293" verticalDpi="300" r:id="rId5"/>
      <headerFooter>
        <oddFooter>&amp;L&amp;"Arial,Regular"&amp;9Infrastructure Sustainability Rating Tool (Version 1.0)
29/02/2012</oddFooter>
      </headerFooter>
    </customSheetView>
    <customSheetView guid="{49815ABC-A63B-4D41-AA7B-D5102D8E0BFC}" showRowCol="0" fitToPage="1">
      <selection activeCell="S54" sqref="S54"/>
      <pageMargins left="0.70866141732283472" right="0.70866141732283472" top="0.74803149606299213" bottom="0.74803149606299213" header="0.31496062992125984" footer="0.31496062992125984"/>
      <pageSetup paperSize="9" scale="34" orientation="portrait" horizontalDpi="4294967293" verticalDpi="300" r:id="rId6"/>
      <headerFooter>
        <oddFooter>&amp;L&amp;"Arial,Regular"&amp;9Infrastructure Sustainability Rating Tool (Version 1.0)
29/02/2012</oddFooter>
      </headerFooter>
    </customSheetView>
  </customSheetViews>
  <pageMargins left="0.70866141732283472" right="0.70866141732283472" top="0.74803149606299213" bottom="0.74803149606299213" header="0.31496062992125984" footer="0.31496062992125984"/>
  <pageSetup paperSize="9" scale="34" orientation="portrait" horizontalDpi="4294967293" verticalDpi="300" r:id="rId7"/>
  <headerFooter>
    <oddFooter>&amp;L&amp;"Arial,Regular"&amp;9Infrastructure Sustainability Rating Tool (Version 1.0)
29/02/2012</oddFooter>
  </headerFooter>
  <drawing r:id="rId8"/>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tabColor rgb="FFCCECF3"/>
  </sheetPr>
  <dimension ref="A1:W59"/>
  <sheetViews>
    <sheetView showRowColHeaders="0" topLeftCell="A13" zoomScaleNormal="100" workbookViewId="0">
      <selection activeCell="E13" sqref="E13"/>
    </sheetView>
  </sheetViews>
  <sheetFormatPr defaultColWidth="8.88671875" defaultRowHeight="14.4" x14ac:dyDescent="0.3"/>
  <cols>
    <col min="1" max="1" width="1.6640625" style="425" customWidth="1"/>
    <col min="2" max="2" width="3.44140625" style="445" customWidth="1"/>
    <col min="3" max="3" width="4.5546875" style="425" customWidth="1"/>
    <col min="4" max="4" width="47.5546875" style="425" customWidth="1"/>
    <col min="5" max="5" width="60.5546875" style="425" customWidth="1"/>
    <col min="6" max="16384" width="8.88671875" style="425"/>
  </cols>
  <sheetData>
    <row r="1" spans="1:23" x14ac:dyDescent="0.3">
      <c r="A1" s="426"/>
      <c r="B1" s="427"/>
      <c r="C1" s="426"/>
      <c r="D1" s="426"/>
      <c r="E1" s="426"/>
      <c r="F1" s="426"/>
      <c r="G1" s="426"/>
      <c r="H1" s="426"/>
      <c r="I1" s="426"/>
      <c r="J1" s="426"/>
      <c r="K1" s="426"/>
      <c r="L1" s="426"/>
      <c r="M1" s="426"/>
      <c r="N1" s="426"/>
      <c r="O1" s="426"/>
      <c r="P1" s="426"/>
      <c r="Q1" s="426"/>
      <c r="R1" s="426"/>
      <c r="S1" s="426"/>
      <c r="T1" s="426"/>
      <c r="U1" s="426"/>
      <c r="V1" s="426"/>
      <c r="W1" s="426"/>
    </row>
    <row r="2" spans="1:23" x14ac:dyDescent="0.3">
      <c r="A2" s="426"/>
      <c r="B2" s="427"/>
      <c r="C2" s="426"/>
      <c r="D2" s="426"/>
      <c r="E2" s="426"/>
      <c r="F2" s="426"/>
      <c r="G2" s="426"/>
      <c r="H2" s="426"/>
      <c r="I2" s="426"/>
      <c r="J2" s="426"/>
      <c r="K2" s="426"/>
      <c r="L2" s="426"/>
      <c r="M2" s="426"/>
      <c r="N2" s="426"/>
      <c r="O2" s="426"/>
      <c r="P2" s="426"/>
      <c r="Q2" s="426"/>
      <c r="R2" s="426"/>
      <c r="S2" s="426"/>
      <c r="T2" s="426"/>
      <c r="U2" s="426"/>
      <c r="V2" s="426"/>
      <c r="W2" s="426"/>
    </row>
    <row r="3" spans="1:23" ht="15.6" x14ac:dyDescent="0.3">
      <c r="A3" s="426"/>
      <c r="B3" s="427"/>
      <c r="C3" s="426"/>
      <c r="D3" s="428"/>
      <c r="E3" s="426"/>
      <c r="F3" s="426"/>
      <c r="G3" s="426"/>
      <c r="H3" s="426"/>
      <c r="I3" s="426"/>
      <c r="J3" s="426"/>
      <c r="K3" s="426"/>
      <c r="L3" s="426"/>
      <c r="M3" s="426"/>
      <c r="N3" s="426"/>
      <c r="O3" s="426"/>
      <c r="P3" s="426"/>
      <c r="Q3" s="426"/>
      <c r="R3" s="426"/>
      <c r="S3" s="426"/>
      <c r="T3" s="426"/>
      <c r="U3" s="426"/>
      <c r="V3" s="426"/>
      <c r="W3" s="426"/>
    </row>
    <row r="4" spans="1:23" ht="15.6" x14ac:dyDescent="0.3">
      <c r="A4" s="426"/>
      <c r="B4" s="427"/>
      <c r="C4" s="426"/>
      <c r="D4" s="429"/>
      <c r="E4" s="426"/>
      <c r="F4" s="426"/>
      <c r="G4" s="426"/>
      <c r="H4" s="426"/>
      <c r="I4" s="426"/>
      <c r="J4" s="426"/>
      <c r="K4" s="426"/>
      <c r="L4" s="426"/>
      <c r="M4" s="426"/>
      <c r="N4" s="426"/>
      <c r="O4" s="426"/>
      <c r="P4" s="426"/>
      <c r="Q4" s="426"/>
      <c r="R4" s="426"/>
      <c r="S4" s="426"/>
      <c r="T4" s="426"/>
      <c r="U4" s="426"/>
      <c r="V4" s="426"/>
      <c r="W4" s="426"/>
    </row>
    <row r="5" spans="1:23" ht="15.6" x14ac:dyDescent="0.3">
      <c r="A5" s="426"/>
      <c r="B5" s="298"/>
      <c r="C5" s="426"/>
      <c r="D5" s="299"/>
      <c r="E5" s="426"/>
      <c r="F5" s="426"/>
      <c r="G5" s="426"/>
      <c r="H5" s="426"/>
      <c r="I5" s="426"/>
      <c r="J5" s="426"/>
      <c r="K5" s="426"/>
      <c r="L5" s="426"/>
      <c r="M5" s="426"/>
      <c r="N5" s="426"/>
      <c r="O5" s="426"/>
      <c r="P5" s="426"/>
      <c r="Q5" s="426"/>
      <c r="R5" s="426"/>
      <c r="S5" s="426"/>
      <c r="T5" s="426"/>
      <c r="U5" s="426"/>
      <c r="V5" s="426"/>
      <c r="W5" s="426"/>
    </row>
    <row r="6" spans="1:23" ht="15" thickBot="1" x14ac:dyDescent="0.35">
      <c r="A6" s="430"/>
      <c r="B6" s="431"/>
      <c r="C6" s="430"/>
      <c r="D6" s="430"/>
      <c r="E6" s="432" t="s">
        <v>708</v>
      </c>
      <c r="F6" s="430"/>
      <c r="G6" s="430"/>
      <c r="H6" s="430"/>
      <c r="I6" s="430"/>
      <c r="J6" s="430"/>
      <c r="K6" s="430"/>
      <c r="L6" s="430"/>
      <c r="M6" s="430"/>
      <c r="N6" s="430"/>
      <c r="O6" s="430"/>
      <c r="P6" s="430"/>
      <c r="Q6" s="430"/>
      <c r="R6" s="426"/>
      <c r="S6" s="426"/>
      <c r="T6" s="426"/>
      <c r="U6" s="426"/>
      <c r="V6" s="426"/>
      <c r="W6" s="426"/>
    </row>
    <row r="7" spans="1:23" s="435" customFormat="1" ht="21.9" customHeight="1" thickTop="1" x14ac:dyDescent="0.25">
      <c r="A7" s="433"/>
      <c r="B7" s="434"/>
      <c r="C7" s="433"/>
      <c r="D7" s="303"/>
      <c r="E7" s="306"/>
      <c r="F7" s="433"/>
      <c r="G7" s="433"/>
      <c r="H7" s="433"/>
      <c r="I7" s="433"/>
      <c r="J7" s="433"/>
      <c r="K7" s="433"/>
      <c r="L7" s="433"/>
      <c r="M7" s="433"/>
      <c r="N7" s="433"/>
      <c r="O7" s="433"/>
      <c r="P7" s="433"/>
      <c r="Q7" s="433"/>
      <c r="R7" s="433"/>
      <c r="S7" s="433"/>
      <c r="T7" s="433"/>
      <c r="U7" s="433"/>
      <c r="V7" s="433"/>
      <c r="W7" s="433"/>
    </row>
    <row r="8" spans="1:23" s="435" customFormat="1" ht="21.9" customHeight="1" x14ac:dyDescent="0.25">
      <c r="A8" s="433"/>
      <c r="B8" s="436"/>
      <c r="C8" s="433"/>
      <c r="D8" s="300" t="s">
        <v>796</v>
      </c>
      <c r="E8" s="302"/>
      <c r="F8" s="433"/>
      <c r="G8" s="433"/>
      <c r="H8" s="433"/>
      <c r="I8" s="433"/>
      <c r="J8" s="433"/>
      <c r="K8" s="433"/>
      <c r="L8" s="433"/>
      <c r="M8" s="433"/>
      <c r="N8" s="433"/>
      <c r="O8" s="433"/>
      <c r="P8" s="433"/>
      <c r="Q8" s="433"/>
      <c r="R8" s="433"/>
      <c r="S8" s="433"/>
      <c r="T8" s="433"/>
      <c r="U8" s="433"/>
      <c r="V8" s="433"/>
      <c r="W8" s="433"/>
    </row>
    <row r="9" spans="1:23" s="435" customFormat="1" ht="21.9" customHeight="1" x14ac:dyDescent="0.25">
      <c r="A9" s="433"/>
      <c r="B9" s="434"/>
      <c r="C9" s="433"/>
      <c r="D9" s="300" t="s">
        <v>797</v>
      </c>
      <c r="E9" s="302"/>
      <c r="F9" s="433"/>
      <c r="G9" s="433"/>
      <c r="H9" s="433"/>
      <c r="I9" s="433"/>
      <c r="J9" s="433"/>
      <c r="K9" s="433"/>
      <c r="L9" s="433"/>
      <c r="M9" s="433"/>
      <c r="N9" s="433"/>
      <c r="O9" s="433"/>
      <c r="P9" s="433"/>
      <c r="Q9" s="433"/>
      <c r="R9" s="433"/>
      <c r="S9" s="433"/>
      <c r="T9" s="433"/>
      <c r="U9" s="433"/>
      <c r="V9" s="433"/>
      <c r="W9" s="433"/>
    </row>
    <row r="10" spans="1:23" s="435" customFormat="1" ht="21.9" customHeight="1" x14ac:dyDescent="0.25">
      <c r="A10" s="433"/>
      <c r="B10" s="436"/>
      <c r="C10" s="433"/>
      <c r="D10" s="300" t="s">
        <v>798</v>
      </c>
      <c r="E10" s="302"/>
      <c r="F10" s="433"/>
      <c r="G10" s="433"/>
      <c r="H10" s="433"/>
      <c r="I10" s="433"/>
      <c r="J10" s="433"/>
      <c r="K10" s="433"/>
      <c r="L10" s="433"/>
      <c r="M10" s="433"/>
      <c r="N10" s="433"/>
      <c r="O10" s="433"/>
      <c r="P10" s="433"/>
      <c r="Q10" s="433"/>
      <c r="R10" s="433"/>
      <c r="S10" s="433"/>
      <c r="T10" s="433"/>
      <c r="U10" s="433"/>
      <c r="V10" s="433"/>
      <c r="W10" s="433"/>
    </row>
    <row r="11" spans="1:23" s="435" customFormat="1" ht="21.9" customHeight="1" x14ac:dyDescent="0.25">
      <c r="A11" s="433"/>
      <c r="B11" s="434"/>
      <c r="C11" s="433"/>
      <c r="D11" s="437"/>
      <c r="E11" s="438"/>
      <c r="F11" s="433"/>
      <c r="G11" s="433"/>
      <c r="H11" s="433"/>
      <c r="I11" s="433"/>
      <c r="J11" s="433"/>
      <c r="K11" s="433"/>
      <c r="L11" s="433"/>
      <c r="M11" s="433"/>
      <c r="N11" s="433"/>
      <c r="O11" s="433"/>
      <c r="P11" s="433"/>
      <c r="Q11" s="433"/>
      <c r="R11" s="433"/>
      <c r="S11" s="433"/>
      <c r="T11" s="433"/>
      <c r="U11" s="433"/>
      <c r="V11" s="433"/>
      <c r="W11" s="433"/>
    </row>
    <row r="12" spans="1:23" s="435" customFormat="1" ht="21.9" customHeight="1" x14ac:dyDescent="0.3">
      <c r="A12" s="433"/>
      <c r="B12" s="434"/>
      <c r="C12" s="433"/>
      <c r="D12" s="300" t="s">
        <v>799</v>
      </c>
      <c r="E12" s="302"/>
      <c r="F12" s="439"/>
      <c r="G12" s="433"/>
      <c r="H12" s="433"/>
      <c r="I12" s="433"/>
      <c r="J12" s="433"/>
      <c r="K12" s="433"/>
      <c r="L12" s="433"/>
      <c r="M12" s="433"/>
      <c r="N12" s="433"/>
      <c r="O12" s="433"/>
      <c r="P12" s="433"/>
      <c r="Q12" s="433"/>
      <c r="R12" s="433"/>
      <c r="S12" s="433"/>
      <c r="T12" s="433"/>
      <c r="U12" s="433"/>
      <c r="V12" s="433"/>
      <c r="W12" s="433"/>
    </row>
    <row r="13" spans="1:23" s="435" customFormat="1" ht="125.1" customHeight="1" x14ac:dyDescent="0.25">
      <c r="A13" s="433"/>
      <c r="B13" s="436"/>
      <c r="C13" s="433"/>
      <c r="D13" s="300" t="s">
        <v>800</v>
      </c>
      <c r="E13" s="302"/>
      <c r="F13" s="433"/>
      <c r="G13" s="433"/>
      <c r="H13" s="433"/>
      <c r="I13" s="433"/>
      <c r="J13" s="433"/>
      <c r="K13" s="433"/>
      <c r="L13" s="433"/>
      <c r="M13" s="433"/>
      <c r="N13" s="433"/>
      <c r="O13" s="433"/>
      <c r="P13" s="433"/>
      <c r="Q13" s="433"/>
      <c r="R13" s="433"/>
      <c r="S13" s="433"/>
      <c r="T13" s="433"/>
      <c r="U13" s="433"/>
      <c r="V13" s="433"/>
      <c r="W13" s="433"/>
    </row>
    <row r="14" spans="1:23" s="435" customFormat="1" ht="21.9" customHeight="1" x14ac:dyDescent="0.25">
      <c r="A14" s="433"/>
      <c r="B14" s="434"/>
      <c r="C14" s="433"/>
      <c r="D14" s="300" t="s">
        <v>801</v>
      </c>
      <c r="E14" s="440" t="s">
        <v>802</v>
      </c>
      <c r="F14" s="433"/>
      <c r="G14" s="433"/>
      <c r="H14" s="433"/>
      <c r="I14" s="433"/>
      <c r="J14" s="433"/>
      <c r="K14" s="433"/>
      <c r="L14" s="433"/>
      <c r="M14" s="433"/>
      <c r="N14" s="433"/>
      <c r="O14" s="433"/>
      <c r="P14" s="433"/>
      <c r="Q14" s="433"/>
      <c r="R14" s="433"/>
      <c r="S14" s="433"/>
      <c r="T14" s="433"/>
      <c r="U14" s="433"/>
      <c r="V14" s="433"/>
      <c r="W14" s="433"/>
    </row>
    <row r="15" spans="1:23" s="435" customFormat="1" ht="21.9" customHeight="1" x14ac:dyDescent="0.25">
      <c r="A15" s="433"/>
      <c r="B15" s="436"/>
      <c r="C15" s="433"/>
      <c r="D15" s="300" t="s">
        <v>803</v>
      </c>
      <c r="E15" s="301"/>
      <c r="F15" s="433"/>
      <c r="G15" s="433"/>
      <c r="H15" s="433"/>
      <c r="I15" s="433"/>
      <c r="J15" s="433"/>
      <c r="K15" s="433"/>
      <c r="L15" s="433"/>
      <c r="M15" s="433"/>
      <c r="N15" s="433"/>
      <c r="O15" s="433"/>
      <c r="P15" s="433"/>
      <c r="Q15" s="433"/>
      <c r="R15" s="433"/>
      <c r="S15" s="433"/>
      <c r="T15" s="433"/>
      <c r="U15" s="433"/>
      <c r="V15" s="433"/>
      <c r="W15" s="433"/>
    </row>
    <row r="16" spans="1:23" s="435" customFormat="1" ht="21.9" customHeight="1" x14ac:dyDescent="0.25">
      <c r="A16" s="433"/>
      <c r="B16" s="434"/>
      <c r="C16" s="433"/>
      <c r="D16" s="303"/>
      <c r="E16" s="306"/>
      <c r="F16" s="433"/>
      <c r="G16" s="433"/>
      <c r="H16" s="433"/>
      <c r="I16" s="433"/>
      <c r="J16" s="433"/>
      <c r="K16" s="433"/>
      <c r="L16" s="433"/>
      <c r="M16" s="433"/>
      <c r="N16" s="433"/>
      <c r="O16" s="433"/>
      <c r="P16" s="433"/>
      <c r="Q16" s="433"/>
      <c r="R16" s="433"/>
      <c r="S16" s="433"/>
      <c r="T16" s="433"/>
      <c r="U16" s="433"/>
      <c r="V16" s="433"/>
      <c r="W16" s="433"/>
    </row>
    <row r="17" spans="1:23" s="435" customFormat="1" ht="21.9" customHeight="1" x14ac:dyDescent="0.3">
      <c r="A17" s="433"/>
      <c r="B17" s="434"/>
      <c r="C17" s="433"/>
      <c r="D17" s="300" t="s">
        <v>799</v>
      </c>
      <c r="E17" s="302"/>
      <c r="F17" s="439"/>
      <c r="G17" s="433"/>
      <c r="H17" s="433"/>
      <c r="I17" s="433"/>
      <c r="J17" s="433"/>
      <c r="K17" s="433"/>
      <c r="L17" s="433"/>
      <c r="M17" s="433"/>
      <c r="N17" s="433"/>
      <c r="O17" s="433"/>
      <c r="P17" s="433"/>
      <c r="Q17" s="433"/>
      <c r="R17" s="433"/>
      <c r="S17" s="433"/>
      <c r="T17" s="433"/>
      <c r="U17" s="433"/>
      <c r="V17" s="433"/>
      <c r="W17" s="433"/>
    </row>
    <row r="18" spans="1:23" s="435" customFormat="1" ht="125.1" customHeight="1" x14ac:dyDescent="0.25">
      <c r="A18" s="433"/>
      <c r="B18" s="436"/>
      <c r="C18" s="433"/>
      <c r="D18" s="300" t="s">
        <v>800</v>
      </c>
      <c r="E18" s="302"/>
      <c r="F18" s="433"/>
      <c r="G18" s="433"/>
      <c r="H18" s="433"/>
      <c r="I18" s="433"/>
      <c r="J18" s="433"/>
      <c r="K18" s="433"/>
      <c r="L18" s="433"/>
      <c r="M18" s="433"/>
      <c r="N18" s="433"/>
      <c r="O18" s="433"/>
      <c r="P18" s="433"/>
      <c r="Q18" s="433"/>
      <c r="R18" s="433"/>
      <c r="S18" s="433"/>
      <c r="T18" s="433"/>
      <c r="U18" s="433"/>
      <c r="V18" s="433"/>
      <c r="W18" s="433"/>
    </row>
    <row r="19" spans="1:23" s="435" customFormat="1" ht="21.9" customHeight="1" x14ac:dyDescent="0.25">
      <c r="A19" s="433"/>
      <c r="B19" s="434"/>
      <c r="C19" s="433"/>
      <c r="D19" s="300" t="s">
        <v>801</v>
      </c>
      <c r="E19" s="440" t="s">
        <v>804</v>
      </c>
      <c r="F19" s="433"/>
      <c r="G19" s="433"/>
      <c r="H19" s="433"/>
      <c r="I19" s="433"/>
      <c r="J19" s="433"/>
      <c r="K19" s="433"/>
      <c r="L19" s="433"/>
      <c r="M19" s="433"/>
      <c r="N19" s="433"/>
      <c r="O19" s="433"/>
      <c r="P19" s="433"/>
      <c r="Q19" s="433"/>
      <c r="R19" s="433"/>
      <c r="S19" s="433"/>
      <c r="T19" s="433"/>
      <c r="U19" s="433"/>
      <c r="V19" s="433"/>
      <c r="W19" s="433"/>
    </row>
    <row r="20" spans="1:23" s="435" customFormat="1" ht="21.9" customHeight="1" x14ac:dyDescent="0.25">
      <c r="A20" s="433"/>
      <c r="B20" s="436"/>
      <c r="C20" s="433"/>
      <c r="D20" s="300" t="s">
        <v>805</v>
      </c>
      <c r="E20" s="301"/>
      <c r="F20" s="433"/>
      <c r="G20" s="433"/>
      <c r="H20" s="433"/>
      <c r="I20" s="433"/>
      <c r="J20" s="433"/>
      <c r="K20" s="433"/>
      <c r="L20" s="433"/>
      <c r="M20" s="433"/>
      <c r="N20" s="433"/>
      <c r="O20" s="433"/>
      <c r="P20" s="433"/>
      <c r="Q20" s="433"/>
      <c r="R20" s="433"/>
      <c r="S20" s="433"/>
      <c r="T20" s="433"/>
      <c r="U20" s="433"/>
      <c r="V20" s="433"/>
      <c r="W20" s="433"/>
    </row>
    <row r="21" spans="1:23" x14ac:dyDescent="0.3">
      <c r="A21" s="441"/>
      <c r="B21" s="442"/>
      <c r="C21" s="441"/>
      <c r="D21" s="441"/>
      <c r="E21" s="441"/>
      <c r="F21" s="441"/>
      <c r="G21" s="441"/>
      <c r="H21" s="441"/>
      <c r="I21" s="441"/>
      <c r="J21" s="441"/>
      <c r="K21" s="441"/>
      <c r="L21" s="441"/>
      <c r="M21" s="441"/>
      <c r="N21" s="441"/>
      <c r="O21" s="441"/>
      <c r="P21" s="441"/>
      <c r="Q21" s="441"/>
      <c r="R21" s="433"/>
      <c r="S21" s="433"/>
      <c r="T21" s="433"/>
      <c r="U21" s="433"/>
      <c r="V21" s="433"/>
      <c r="W21" s="433"/>
    </row>
    <row r="22" spans="1:23" x14ac:dyDescent="0.3">
      <c r="A22" s="441"/>
      <c r="B22" s="442"/>
      <c r="C22" s="441"/>
      <c r="D22" s="441"/>
      <c r="E22" s="441"/>
      <c r="F22" s="441"/>
      <c r="G22" s="441"/>
      <c r="H22" s="441"/>
      <c r="I22" s="441"/>
      <c r="J22" s="441"/>
      <c r="K22" s="441"/>
      <c r="L22" s="441"/>
      <c r="M22" s="441"/>
      <c r="N22" s="441"/>
      <c r="O22" s="441"/>
      <c r="P22" s="441"/>
      <c r="Q22" s="441"/>
      <c r="R22" s="433"/>
      <c r="S22" s="433"/>
      <c r="T22" s="433"/>
      <c r="U22" s="433"/>
      <c r="V22" s="433"/>
      <c r="W22" s="433"/>
    </row>
    <row r="23" spans="1:23" x14ac:dyDescent="0.3">
      <c r="A23" s="441"/>
      <c r="B23" s="442"/>
      <c r="C23" s="441"/>
      <c r="D23" s="441"/>
      <c r="E23" s="441"/>
      <c r="F23" s="441"/>
      <c r="G23" s="441"/>
      <c r="H23" s="441"/>
      <c r="I23" s="441"/>
      <c r="J23" s="441"/>
      <c r="K23" s="441"/>
      <c r="L23" s="441"/>
      <c r="M23" s="441"/>
      <c r="N23" s="441"/>
      <c r="O23" s="441"/>
      <c r="P23" s="441"/>
      <c r="Q23" s="441"/>
      <c r="R23" s="433"/>
      <c r="S23" s="433"/>
      <c r="T23" s="433"/>
      <c r="U23" s="433"/>
      <c r="V23" s="433"/>
      <c r="W23" s="433"/>
    </row>
    <row r="24" spans="1:23" x14ac:dyDescent="0.3">
      <c r="A24" s="441"/>
      <c r="B24" s="442"/>
      <c r="C24" s="441"/>
      <c r="D24" s="441"/>
      <c r="E24" s="441"/>
      <c r="F24" s="441"/>
      <c r="G24" s="441"/>
      <c r="H24" s="441"/>
      <c r="I24" s="441"/>
      <c r="J24" s="441"/>
      <c r="K24" s="441"/>
      <c r="L24" s="441"/>
      <c r="M24" s="441"/>
      <c r="N24" s="441"/>
      <c r="O24" s="441"/>
      <c r="P24" s="441"/>
      <c r="Q24" s="441"/>
      <c r="R24" s="433"/>
      <c r="S24" s="433"/>
      <c r="T24" s="433"/>
      <c r="U24" s="433"/>
      <c r="V24" s="433"/>
      <c r="W24" s="433"/>
    </row>
    <row r="25" spans="1:23" x14ac:dyDescent="0.3">
      <c r="A25" s="441"/>
      <c r="B25" s="442"/>
      <c r="C25" s="441"/>
      <c r="D25" s="441"/>
      <c r="E25" s="441"/>
      <c r="F25" s="441"/>
      <c r="G25" s="441"/>
      <c r="H25" s="441"/>
      <c r="I25" s="441"/>
      <c r="J25" s="441"/>
      <c r="K25" s="441"/>
      <c r="L25" s="441"/>
      <c r="M25" s="441"/>
      <c r="N25" s="441"/>
      <c r="O25" s="441"/>
      <c r="P25" s="441"/>
      <c r="Q25" s="441"/>
      <c r="R25" s="433"/>
      <c r="S25" s="433"/>
      <c r="T25" s="433"/>
      <c r="U25" s="433"/>
      <c r="V25" s="433"/>
      <c r="W25" s="433"/>
    </row>
    <row r="26" spans="1:23" x14ac:dyDescent="0.3">
      <c r="A26" s="441"/>
      <c r="B26" s="442"/>
      <c r="C26" s="441"/>
      <c r="D26" s="441"/>
      <c r="E26" s="441"/>
      <c r="F26" s="441"/>
      <c r="G26" s="441"/>
      <c r="H26" s="441"/>
      <c r="I26" s="441"/>
      <c r="J26" s="441"/>
      <c r="K26" s="441"/>
      <c r="L26" s="441"/>
      <c r="M26" s="441"/>
      <c r="N26" s="441"/>
      <c r="O26" s="441"/>
      <c r="P26" s="441"/>
      <c r="Q26" s="441"/>
      <c r="R26" s="433"/>
      <c r="S26" s="433"/>
      <c r="T26" s="433"/>
      <c r="U26" s="433"/>
      <c r="V26" s="433"/>
      <c r="W26" s="433"/>
    </row>
    <row r="27" spans="1:23" x14ac:dyDescent="0.3">
      <c r="A27" s="441"/>
      <c r="B27" s="442"/>
      <c r="C27" s="441"/>
      <c r="D27" s="441"/>
      <c r="E27" s="441"/>
      <c r="F27" s="441"/>
      <c r="G27" s="441"/>
      <c r="H27" s="441"/>
      <c r="I27" s="441"/>
      <c r="J27" s="441"/>
      <c r="K27" s="441"/>
      <c r="L27" s="441"/>
      <c r="M27" s="441"/>
      <c r="N27" s="441"/>
      <c r="O27" s="441"/>
      <c r="P27" s="441"/>
      <c r="Q27" s="441"/>
      <c r="R27" s="433"/>
      <c r="S27" s="433"/>
      <c r="T27" s="433"/>
      <c r="U27" s="433"/>
      <c r="V27" s="433"/>
      <c r="W27" s="433"/>
    </row>
    <row r="28" spans="1:23" x14ac:dyDescent="0.3">
      <c r="A28" s="441"/>
      <c r="B28" s="442"/>
      <c r="C28" s="441"/>
      <c r="D28" s="441"/>
      <c r="E28" s="441"/>
      <c r="F28" s="441"/>
      <c r="G28" s="441"/>
      <c r="H28" s="441"/>
      <c r="I28" s="441"/>
      <c r="J28" s="441"/>
      <c r="K28" s="441"/>
      <c r="L28" s="441"/>
      <c r="M28" s="441"/>
      <c r="N28" s="441"/>
      <c r="O28" s="441"/>
      <c r="P28" s="441"/>
      <c r="Q28" s="441"/>
      <c r="R28" s="433"/>
      <c r="S28" s="433"/>
      <c r="T28" s="433"/>
      <c r="U28" s="433"/>
      <c r="V28" s="433"/>
      <c r="W28" s="433"/>
    </row>
    <row r="29" spans="1:23" x14ac:dyDescent="0.3">
      <c r="A29" s="441"/>
      <c r="B29" s="442"/>
      <c r="C29" s="441"/>
      <c r="D29" s="441"/>
      <c r="E29" s="441"/>
      <c r="F29" s="441"/>
      <c r="G29" s="441"/>
      <c r="H29" s="441"/>
      <c r="I29" s="441"/>
      <c r="J29" s="441"/>
      <c r="K29" s="441"/>
      <c r="L29" s="441"/>
      <c r="M29" s="441"/>
      <c r="N29" s="441"/>
      <c r="O29" s="441"/>
      <c r="P29" s="441"/>
      <c r="Q29" s="441"/>
      <c r="R29" s="433"/>
      <c r="S29" s="433"/>
      <c r="T29" s="433"/>
      <c r="U29" s="433"/>
      <c r="V29" s="433"/>
      <c r="W29" s="433"/>
    </row>
    <row r="30" spans="1:23" x14ac:dyDescent="0.3">
      <c r="A30" s="441"/>
      <c r="B30" s="442"/>
      <c r="C30" s="441"/>
      <c r="D30" s="441"/>
      <c r="E30" s="441"/>
      <c r="F30" s="441"/>
      <c r="G30" s="441"/>
      <c r="H30" s="441"/>
      <c r="I30" s="441"/>
      <c r="J30" s="441"/>
      <c r="K30" s="441"/>
      <c r="L30" s="441"/>
      <c r="M30" s="441"/>
      <c r="N30" s="441"/>
      <c r="O30" s="441"/>
      <c r="P30" s="441"/>
      <c r="Q30" s="441"/>
      <c r="R30" s="433"/>
      <c r="S30" s="433"/>
      <c r="T30" s="433"/>
      <c r="U30" s="433"/>
      <c r="V30" s="433"/>
      <c r="W30" s="433"/>
    </row>
    <row r="31" spans="1:23" x14ac:dyDescent="0.3">
      <c r="A31" s="441"/>
      <c r="B31" s="442"/>
      <c r="C31" s="441"/>
      <c r="D31" s="441"/>
      <c r="E31" s="441"/>
      <c r="F31" s="441"/>
      <c r="G31" s="441"/>
      <c r="H31" s="441"/>
      <c r="I31" s="441"/>
      <c r="J31" s="441"/>
      <c r="K31" s="441"/>
      <c r="L31" s="441"/>
      <c r="M31" s="441"/>
      <c r="N31" s="441"/>
      <c r="O31" s="441"/>
      <c r="P31" s="441"/>
      <c r="Q31" s="441"/>
      <c r="R31" s="433"/>
      <c r="S31" s="433"/>
      <c r="T31" s="433"/>
      <c r="U31" s="433"/>
      <c r="V31" s="433"/>
      <c r="W31" s="433"/>
    </row>
    <row r="32" spans="1:23" x14ac:dyDescent="0.3">
      <c r="A32" s="441"/>
      <c r="B32" s="442"/>
      <c r="C32" s="441"/>
      <c r="D32" s="441"/>
      <c r="E32" s="441"/>
      <c r="F32" s="441"/>
      <c r="G32" s="441"/>
      <c r="H32" s="441"/>
      <c r="I32" s="441"/>
      <c r="J32" s="441"/>
      <c r="K32" s="441"/>
      <c r="L32" s="441"/>
      <c r="M32" s="441"/>
      <c r="N32" s="441"/>
      <c r="O32" s="441"/>
      <c r="P32" s="441"/>
      <c r="Q32" s="441"/>
      <c r="R32" s="433"/>
      <c r="S32" s="433"/>
      <c r="T32" s="433"/>
      <c r="U32" s="433"/>
      <c r="V32" s="433"/>
      <c r="W32" s="433"/>
    </row>
    <row r="33" spans="1:23" x14ac:dyDescent="0.3">
      <c r="A33" s="443"/>
      <c r="B33" s="444"/>
      <c r="C33" s="443"/>
      <c r="D33" s="443"/>
      <c r="E33" s="443"/>
      <c r="F33" s="443"/>
      <c r="G33" s="443"/>
      <c r="H33" s="443"/>
      <c r="I33" s="443"/>
      <c r="J33" s="443"/>
      <c r="K33" s="443"/>
      <c r="L33" s="443"/>
      <c r="M33" s="443"/>
      <c r="N33" s="443"/>
      <c r="O33" s="443"/>
      <c r="P33" s="443"/>
      <c r="Q33" s="443"/>
      <c r="R33" s="433"/>
      <c r="S33" s="433"/>
      <c r="T33" s="433"/>
      <c r="U33" s="433"/>
      <c r="V33" s="433"/>
      <c r="W33" s="433"/>
    </row>
    <row r="34" spans="1:23" x14ac:dyDescent="0.3">
      <c r="A34" s="443"/>
      <c r="B34" s="444"/>
      <c r="C34" s="443"/>
      <c r="D34" s="443"/>
      <c r="E34" s="443"/>
      <c r="F34" s="443"/>
      <c r="G34" s="443"/>
      <c r="H34" s="443"/>
      <c r="I34" s="443"/>
      <c r="J34" s="443"/>
      <c r="K34" s="443"/>
      <c r="L34" s="443"/>
      <c r="M34" s="443"/>
      <c r="N34" s="443"/>
      <c r="O34" s="443"/>
      <c r="P34" s="443"/>
      <c r="Q34" s="443"/>
      <c r="R34" s="433"/>
      <c r="S34" s="433"/>
      <c r="T34" s="433"/>
      <c r="U34" s="433"/>
      <c r="V34" s="433"/>
      <c r="W34" s="433"/>
    </row>
    <row r="35" spans="1:23" x14ac:dyDescent="0.3">
      <c r="A35" s="443"/>
      <c r="B35" s="444"/>
      <c r="C35" s="443"/>
      <c r="D35" s="443"/>
      <c r="E35" s="443"/>
      <c r="F35" s="443"/>
      <c r="G35" s="443"/>
      <c r="H35" s="443"/>
      <c r="I35" s="443"/>
      <c r="J35" s="443"/>
      <c r="K35" s="443"/>
      <c r="L35" s="443"/>
      <c r="M35" s="443"/>
      <c r="N35" s="443"/>
      <c r="O35" s="443"/>
      <c r="P35" s="443"/>
      <c r="Q35" s="443"/>
      <c r="R35" s="433"/>
      <c r="S35" s="433"/>
      <c r="T35" s="433"/>
      <c r="U35" s="433"/>
      <c r="V35" s="433"/>
      <c r="W35" s="433"/>
    </row>
    <row r="36" spans="1:23" x14ac:dyDescent="0.3">
      <c r="A36" s="443"/>
      <c r="B36" s="444"/>
      <c r="C36" s="443"/>
      <c r="D36" s="443"/>
      <c r="E36" s="443"/>
      <c r="F36" s="443"/>
      <c r="G36" s="443"/>
      <c r="H36" s="443"/>
      <c r="I36" s="443"/>
      <c r="J36" s="443"/>
      <c r="K36" s="443"/>
      <c r="L36" s="443"/>
      <c r="M36" s="443"/>
      <c r="N36" s="443"/>
      <c r="O36" s="443"/>
      <c r="P36" s="443"/>
      <c r="Q36" s="443"/>
      <c r="R36" s="433"/>
      <c r="S36" s="433"/>
      <c r="T36" s="433"/>
      <c r="U36" s="433"/>
      <c r="V36" s="433"/>
      <c r="W36" s="433"/>
    </row>
    <row r="37" spans="1:23" x14ac:dyDescent="0.3">
      <c r="A37" s="443"/>
      <c r="B37" s="444"/>
      <c r="C37" s="443"/>
      <c r="D37" s="443"/>
      <c r="E37" s="443"/>
      <c r="F37" s="443"/>
      <c r="G37" s="443"/>
      <c r="H37" s="443"/>
      <c r="I37" s="443"/>
      <c r="J37" s="443"/>
      <c r="K37" s="443"/>
      <c r="L37" s="443"/>
      <c r="M37" s="443"/>
      <c r="N37" s="443"/>
      <c r="O37" s="443"/>
      <c r="P37" s="443"/>
      <c r="Q37" s="443"/>
      <c r="R37" s="433"/>
      <c r="S37" s="433"/>
      <c r="T37" s="433"/>
      <c r="U37" s="433"/>
      <c r="V37" s="433"/>
      <c r="W37" s="433"/>
    </row>
    <row r="38" spans="1:23" x14ac:dyDescent="0.3">
      <c r="A38" s="443"/>
      <c r="B38" s="444"/>
      <c r="C38" s="443"/>
      <c r="D38" s="443"/>
      <c r="E38" s="443"/>
      <c r="F38" s="443"/>
      <c r="G38" s="443"/>
      <c r="H38" s="443"/>
      <c r="I38" s="443"/>
      <c r="J38" s="443"/>
      <c r="K38" s="443"/>
      <c r="L38" s="443"/>
      <c r="M38" s="443"/>
      <c r="N38" s="443"/>
      <c r="O38" s="443"/>
      <c r="P38" s="443"/>
      <c r="Q38" s="443"/>
      <c r="R38" s="433"/>
      <c r="S38" s="433"/>
      <c r="T38" s="433"/>
      <c r="U38" s="433"/>
      <c r="V38" s="433"/>
      <c r="W38" s="433"/>
    </row>
    <row r="39" spans="1:23" x14ac:dyDescent="0.3">
      <c r="A39" s="443"/>
      <c r="B39" s="444"/>
      <c r="C39" s="443"/>
      <c r="D39" s="443"/>
      <c r="E39" s="443"/>
      <c r="F39" s="443"/>
      <c r="G39" s="443"/>
      <c r="H39" s="443"/>
      <c r="I39" s="443"/>
      <c r="J39" s="443"/>
      <c r="K39" s="443"/>
      <c r="L39" s="443"/>
      <c r="M39" s="443"/>
      <c r="N39" s="443"/>
      <c r="O39" s="443"/>
      <c r="P39" s="443"/>
      <c r="Q39" s="443"/>
      <c r="R39" s="433"/>
      <c r="S39" s="433"/>
      <c r="T39" s="433"/>
      <c r="U39" s="433"/>
      <c r="V39" s="433"/>
      <c r="W39" s="433"/>
    </row>
    <row r="40" spans="1:23" x14ac:dyDescent="0.3">
      <c r="A40" s="443"/>
      <c r="B40" s="444"/>
      <c r="C40" s="443"/>
      <c r="D40" s="443"/>
      <c r="E40" s="443"/>
      <c r="F40" s="443"/>
      <c r="G40" s="443"/>
      <c r="H40" s="443"/>
      <c r="I40" s="443"/>
      <c r="J40" s="443"/>
      <c r="K40" s="443"/>
      <c r="L40" s="443"/>
      <c r="M40" s="443"/>
      <c r="N40" s="443"/>
      <c r="O40" s="443"/>
      <c r="P40" s="443"/>
      <c r="Q40" s="443"/>
      <c r="R40" s="433"/>
      <c r="S40" s="433"/>
      <c r="T40" s="433"/>
      <c r="U40" s="433"/>
      <c r="V40" s="433"/>
      <c r="W40" s="433"/>
    </row>
    <row r="41" spans="1:23" x14ac:dyDescent="0.3">
      <c r="A41" s="443"/>
      <c r="B41" s="444"/>
      <c r="C41" s="443"/>
      <c r="D41" s="443"/>
      <c r="E41" s="443"/>
      <c r="F41" s="443"/>
      <c r="G41" s="443"/>
      <c r="H41" s="443"/>
      <c r="I41" s="443"/>
      <c r="J41" s="443"/>
      <c r="K41" s="443"/>
      <c r="L41" s="443"/>
      <c r="M41" s="443"/>
      <c r="N41" s="443"/>
      <c r="O41" s="443"/>
      <c r="P41" s="443"/>
      <c r="Q41" s="443"/>
      <c r="R41" s="433"/>
      <c r="S41" s="433"/>
      <c r="T41" s="433"/>
      <c r="U41" s="433"/>
      <c r="V41" s="433"/>
      <c r="W41" s="433"/>
    </row>
    <row r="42" spans="1:23" x14ac:dyDescent="0.3">
      <c r="A42" s="443"/>
      <c r="B42" s="444"/>
      <c r="C42" s="443"/>
      <c r="D42" s="443"/>
      <c r="E42" s="443"/>
      <c r="F42" s="443"/>
      <c r="G42" s="443"/>
      <c r="H42" s="443"/>
      <c r="I42" s="443"/>
      <c r="J42" s="443"/>
      <c r="K42" s="443"/>
      <c r="L42" s="443"/>
      <c r="M42" s="443"/>
      <c r="N42" s="443"/>
      <c r="O42" s="443"/>
      <c r="P42" s="443"/>
      <c r="Q42" s="443"/>
      <c r="R42" s="433"/>
      <c r="S42" s="433"/>
      <c r="T42" s="433"/>
      <c r="U42" s="433"/>
      <c r="V42" s="433"/>
      <c r="W42" s="433"/>
    </row>
    <row r="43" spans="1:23" x14ac:dyDescent="0.3">
      <c r="A43" s="443"/>
      <c r="B43" s="444"/>
      <c r="C43" s="443"/>
      <c r="D43" s="443"/>
      <c r="E43" s="443"/>
      <c r="F43" s="443"/>
      <c r="G43" s="443"/>
      <c r="H43" s="443"/>
      <c r="I43" s="443"/>
      <c r="J43" s="443"/>
      <c r="K43" s="443"/>
      <c r="L43" s="443"/>
      <c r="M43" s="443"/>
      <c r="N43" s="443"/>
      <c r="O43" s="443"/>
      <c r="P43" s="443"/>
      <c r="Q43" s="443"/>
      <c r="R43" s="433"/>
      <c r="S43" s="433"/>
      <c r="T43" s="433"/>
      <c r="U43" s="433"/>
      <c r="V43" s="433"/>
      <c r="W43" s="433"/>
    </row>
    <row r="44" spans="1:23" x14ac:dyDescent="0.3">
      <c r="A44" s="443"/>
      <c r="B44" s="444"/>
      <c r="C44" s="443"/>
      <c r="D44" s="443"/>
      <c r="E44" s="443"/>
      <c r="F44" s="443"/>
      <c r="G44" s="443"/>
      <c r="H44" s="443"/>
      <c r="I44" s="443"/>
      <c r="J44" s="443"/>
      <c r="K44" s="443"/>
      <c r="L44" s="443"/>
      <c r="M44" s="443"/>
      <c r="N44" s="443"/>
      <c r="O44" s="443"/>
      <c r="P44" s="443"/>
      <c r="Q44" s="443"/>
      <c r="R44" s="433"/>
      <c r="S44" s="433"/>
      <c r="T44" s="433"/>
      <c r="U44" s="433"/>
      <c r="V44" s="433"/>
      <c r="W44" s="433"/>
    </row>
    <row r="45" spans="1:23" x14ac:dyDescent="0.3">
      <c r="A45" s="443"/>
      <c r="B45" s="444"/>
      <c r="C45" s="443"/>
      <c r="D45" s="443"/>
      <c r="E45" s="443"/>
      <c r="F45" s="443"/>
      <c r="G45" s="443"/>
      <c r="H45" s="443"/>
      <c r="I45" s="443"/>
      <c r="J45" s="443"/>
      <c r="K45" s="443"/>
      <c r="L45" s="443"/>
      <c r="M45" s="443"/>
      <c r="N45" s="443"/>
      <c r="O45" s="443"/>
      <c r="P45" s="443"/>
      <c r="Q45" s="443"/>
      <c r="R45" s="433"/>
      <c r="S45" s="433"/>
      <c r="T45" s="433"/>
      <c r="U45" s="433"/>
      <c r="V45" s="433"/>
      <c r="W45" s="433"/>
    </row>
    <row r="46" spans="1:23" x14ac:dyDescent="0.3">
      <c r="A46" s="443"/>
      <c r="B46" s="444"/>
      <c r="C46" s="443"/>
      <c r="D46" s="443"/>
      <c r="E46" s="443"/>
      <c r="F46" s="443"/>
      <c r="G46" s="443"/>
      <c r="H46" s="443"/>
      <c r="I46" s="443"/>
      <c r="J46" s="443"/>
      <c r="K46" s="443"/>
      <c r="L46" s="443"/>
      <c r="M46" s="443"/>
      <c r="N46" s="443"/>
      <c r="O46" s="443"/>
      <c r="P46" s="443"/>
      <c r="Q46" s="443"/>
      <c r="R46" s="433"/>
      <c r="S46" s="433"/>
      <c r="T46" s="433"/>
      <c r="U46" s="433"/>
      <c r="V46" s="433"/>
      <c r="W46" s="433"/>
    </row>
    <row r="47" spans="1:23" x14ac:dyDescent="0.3">
      <c r="A47" s="443"/>
      <c r="B47" s="444"/>
      <c r="C47" s="443"/>
      <c r="D47" s="443"/>
      <c r="E47" s="443"/>
      <c r="F47" s="443"/>
      <c r="G47" s="443"/>
      <c r="H47" s="443"/>
      <c r="I47" s="443"/>
      <c r="J47" s="443"/>
      <c r="K47" s="443"/>
      <c r="L47" s="443"/>
      <c r="M47" s="443"/>
      <c r="N47" s="443"/>
      <c r="O47" s="443"/>
      <c r="P47" s="443"/>
      <c r="Q47" s="443"/>
      <c r="R47" s="433"/>
      <c r="S47" s="433"/>
      <c r="T47" s="433"/>
      <c r="U47" s="433"/>
      <c r="V47" s="433"/>
      <c r="W47" s="433"/>
    </row>
    <row r="48" spans="1:23" x14ac:dyDescent="0.3">
      <c r="A48" s="443"/>
      <c r="B48" s="444"/>
      <c r="C48" s="443"/>
      <c r="D48" s="443"/>
      <c r="E48" s="443"/>
      <c r="F48" s="443"/>
      <c r="G48" s="443"/>
      <c r="H48" s="443"/>
      <c r="I48" s="443"/>
      <c r="J48" s="443"/>
      <c r="K48" s="443"/>
      <c r="L48" s="443"/>
      <c r="M48" s="443"/>
      <c r="N48" s="443"/>
      <c r="O48" s="443"/>
      <c r="P48" s="443"/>
      <c r="Q48" s="443"/>
      <c r="R48" s="433"/>
      <c r="S48" s="433"/>
      <c r="T48" s="433"/>
      <c r="U48" s="433"/>
      <c r="V48" s="433"/>
      <c r="W48" s="433"/>
    </row>
    <row r="49" spans="1:23" x14ac:dyDescent="0.3">
      <c r="A49" s="443"/>
      <c r="B49" s="444"/>
      <c r="C49" s="443"/>
      <c r="D49" s="443"/>
      <c r="E49" s="443"/>
      <c r="F49" s="443"/>
      <c r="G49" s="443"/>
      <c r="H49" s="443"/>
      <c r="I49" s="443"/>
      <c r="J49" s="443"/>
      <c r="K49" s="443"/>
      <c r="L49" s="443"/>
      <c r="M49" s="443"/>
      <c r="N49" s="443"/>
      <c r="O49" s="443"/>
      <c r="P49" s="443"/>
      <c r="Q49" s="443"/>
      <c r="R49" s="433"/>
      <c r="S49" s="433"/>
      <c r="T49" s="433"/>
      <c r="U49" s="433"/>
      <c r="V49" s="433"/>
      <c r="W49" s="433"/>
    </row>
    <row r="50" spans="1:23" x14ac:dyDescent="0.3">
      <c r="A50" s="443"/>
      <c r="B50" s="444"/>
      <c r="C50" s="443"/>
      <c r="D50" s="443"/>
      <c r="E50" s="443"/>
      <c r="F50" s="443"/>
      <c r="G50" s="443"/>
      <c r="H50" s="443"/>
      <c r="I50" s="443"/>
      <c r="J50" s="443"/>
      <c r="K50" s="443"/>
      <c r="L50" s="443"/>
      <c r="M50" s="443"/>
      <c r="N50" s="443"/>
      <c r="O50" s="443"/>
      <c r="P50" s="443"/>
      <c r="Q50" s="443"/>
      <c r="R50" s="433"/>
      <c r="S50" s="433"/>
      <c r="T50" s="433"/>
      <c r="U50" s="433"/>
      <c r="V50" s="433"/>
      <c r="W50" s="433"/>
    </row>
    <row r="51" spans="1:23" x14ac:dyDescent="0.3">
      <c r="A51" s="443"/>
      <c r="B51" s="444"/>
      <c r="C51" s="443"/>
      <c r="D51" s="443"/>
      <c r="E51" s="443"/>
      <c r="F51" s="443"/>
      <c r="G51" s="443"/>
      <c r="H51" s="443"/>
      <c r="I51" s="443"/>
      <c r="J51" s="443"/>
      <c r="K51" s="443"/>
      <c r="L51" s="443"/>
      <c r="M51" s="443"/>
      <c r="N51" s="443"/>
      <c r="O51" s="443"/>
      <c r="P51" s="443"/>
      <c r="Q51" s="443"/>
      <c r="R51" s="433"/>
      <c r="S51" s="433"/>
      <c r="T51" s="433"/>
      <c r="U51" s="433"/>
      <c r="V51" s="433"/>
      <c r="W51" s="433"/>
    </row>
    <row r="52" spans="1:23" x14ac:dyDescent="0.3">
      <c r="A52" s="443"/>
      <c r="B52" s="444"/>
      <c r="C52" s="443"/>
      <c r="D52" s="443"/>
      <c r="E52" s="443"/>
      <c r="F52" s="443"/>
      <c r="G52" s="443"/>
      <c r="H52" s="443"/>
      <c r="I52" s="443"/>
      <c r="J52" s="443"/>
      <c r="K52" s="443"/>
      <c r="L52" s="443"/>
      <c r="M52" s="443"/>
      <c r="N52" s="443"/>
      <c r="O52" s="443"/>
      <c r="P52" s="443"/>
      <c r="Q52" s="443"/>
      <c r="R52" s="433"/>
      <c r="S52" s="433"/>
      <c r="T52" s="433"/>
      <c r="U52" s="433"/>
      <c r="V52" s="433"/>
      <c r="W52" s="433"/>
    </row>
    <row r="53" spans="1:23" x14ac:dyDescent="0.3">
      <c r="A53" s="443"/>
      <c r="B53" s="444"/>
      <c r="C53" s="443"/>
      <c r="D53" s="443"/>
      <c r="E53" s="443"/>
      <c r="F53" s="443"/>
      <c r="G53" s="443"/>
      <c r="H53" s="443"/>
      <c r="I53" s="443"/>
      <c r="J53" s="443"/>
      <c r="K53" s="443"/>
      <c r="L53" s="443"/>
      <c r="M53" s="443"/>
      <c r="N53" s="443"/>
      <c r="O53" s="443"/>
      <c r="P53" s="443"/>
      <c r="Q53" s="443"/>
      <c r="R53" s="433"/>
      <c r="S53" s="433"/>
      <c r="T53" s="433"/>
      <c r="U53" s="433"/>
      <c r="V53" s="433"/>
      <c r="W53" s="433"/>
    </row>
    <row r="54" spans="1:23" x14ac:dyDescent="0.3">
      <c r="A54" s="443"/>
      <c r="B54" s="444"/>
      <c r="C54" s="443"/>
      <c r="D54" s="443"/>
      <c r="E54" s="443"/>
      <c r="F54" s="443"/>
      <c r="G54" s="443"/>
      <c r="H54" s="443"/>
      <c r="I54" s="443"/>
      <c r="J54" s="443"/>
      <c r="K54" s="443"/>
      <c r="L54" s="443"/>
      <c r="M54" s="443"/>
      <c r="N54" s="443"/>
      <c r="O54" s="443"/>
      <c r="P54" s="443"/>
      <c r="Q54" s="443"/>
      <c r="R54" s="433"/>
      <c r="S54" s="433"/>
      <c r="T54" s="433"/>
      <c r="U54" s="433"/>
      <c r="V54" s="433"/>
      <c r="W54" s="433"/>
    </row>
    <row r="55" spans="1:23" x14ac:dyDescent="0.3">
      <c r="A55" s="443"/>
      <c r="B55" s="444"/>
      <c r="C55" s="443"/>
      <c r="D55" s="443"/>
      <c r="E55" s="443"/>
      <c r="F55" s="443"/>
      <c r="G55" s="443"/>
      <c r="H55" s="443"/>
      <c r="I55" s="443"/>
      <c r="J55" s="443"/>
      <c r="K55" s="443"/>
      <c r="L55" s="443"/>
      <c r="M55" s="443"/>
      <c r="N55" s="443"/>
      <c r="O55" s="443"/>
      <c r="P55" s="443"/>
      <c r="Q55" s="443"/>
      <c r="R55" s="433"/>
      <c r="S55" s="433"/>
      <c r="T55" s="433"/>
      <c r="U55" s="433"/>
      <c r="V55" s="433"/>
      <c r="W55" s="433"/>
    </row>
    <row r="56" spans="1:23" x14ac:dyDescent="0.3">
      <c r="A56" s="443"/>
      <c r="B56" s="444"/>
      <c r="C56" s="443"/>
      <c r="D56" s="443"/>
      <c r="E56" s="443"/>
      <c r="F56" s="443"/>
      <c r="G56" s="443"/>
      <c r="H56" s="443"/>
      <c r="I56" s="443"/>
      <c r="J56" s="443"/>
      <c r="K56" s="443"/>
      <c r="L56" s="443"/>
      <c r="M56" s="443"/>
      <c r="N56" s="443"/>
      <c r="O56" s="443"/>
      <c r="P56" s="443"/>
      <c r="Q56" s="443"/>
      <c r="R56" s="433"/>
      <c r="S56" s="433"/>
      <c r="T56" s="433"/>
      <c r="U56" s="433"/>
      <c r="V56" s="433"/>
      <c r="W56" s="433"/>
    </row>
    <row r="57" spans="1:23" x14ac:dyDescent="0.3">
      <c r="A57" s="443"/>
      <c r="B57" s="444"/>
      <c r="C57" s="443"/>
      <c r="D57" s="443"/>
      <c r="E57" s="443"/>
      <c r="F57" s="443"/>
      <c r="G57" s="443"/>
      <c r="H57" s="443"/>
      <c r="I57" s="443"/>
      <c r="J57" s="443"/>
      <c r="K57" s="443"/>
      <c r="L57" s="443"/>
      <c r="M57" s="443"/>
      <c r="N57" s="443"/>
      <c r="O57" s="443"/>
      <c r="P57" s="443"/>
      <c r="Q57" s="443"/>
      <c r="R57" s="433"/>
      <c r="S57" s="433"/>
      <c r="T57" s="433"/>
      <c r="U57" s="433"/>
      <c r="V57" s="433"/>
      <c r="W57" s="433"/>
    </row>
    <row r="58" spans="1:23" x14ac:dyDescent="0.3">
      <c r="A58" s="443"/>
      <c r="B58" s="444"/>
      <c r="C58" s="443"/>
      <c r="D58" s="443"/>
      <c r="E58" s="443"/>
      <c r="F58" s="443"/>
      <c r="G58" s="443"/>
      <c r="H58" s="443"/>
      <c r="I58" s="443"/>
      <c r="J58" s="443"/>
      <c r="K58" s="443"/>
      <c r="L58" s="443"/>
      <c r="M58" s="443"/>
      <c r="N58" s="443"/>
      <c r="O58" s="443"/>
      <c r="P58" s="443"/>
      <c r="Q58" s="443"/>
      <c r="R58" s="433"/>
      <c r="S58" s="433"/>
      <c r="T58" s="433"/>
      <c r="U58" s="433"/>
      <c r="V58" s="433"/>
      <c r="W58" s="433"/>
    </row>
    <row r="59" spans="1:23" x14ac:dyDescent="0.3">
      <c r="A59" s="443"/>
      <c r="B59" s="444"/>
      <c r="C59" s="443"/>
      <c r="D59" s="443"/>
      <c r="E59" s="443"/>
      <c r="F59" s="443"/>
      <c r="G59" s="443"/>
      <c r="H59" s="443"/>
      <c r="I59" s="443"/>
      <c r="J59" s="443"/>
      <c r="K59" s="443"/>
      <c r="L59" s="443"/>
      <c r="M59" s="443"/>
      <c r="N59" s="443"/>
      <c r="O59" s="443"/>
      <c r="P59" s="443"/>
      <c r="Q59" s="443"/>
      <c r="R59" s="433"/>
      <c r="S59" s="433"/>
      <c r="T59" s="433"/>
      <c r="U59" s="433"/>
      <c r="V59" s="433"/>
      <c r="W59" s="433"/>
    </row>
  </sheetData>
  <sheetProtection sheet="1" objects="1" scenarios="1" formatCells="0" formatColumns="0" formatRows="0"/>
  <customSheetViews>
    <customSheetView guid="{2F9A33C5-705D-4A07-ADB6-21E456C526C6}" showRowCol="0" state="hidden">
      <pane ySplit="6" topLeftCell="A7" activePane="bottomLeft" state="frozen"/>
      <selection pane="bottomLeft" activeCell="E13" sqref="E13"/>
      <pageMargins left="0.7" right="0.7" top="0.75" bottom="0.75" header="0.3" footer="0.3"/>
      <pageSetup paperSize="9" orientation="portrait" horizontalDpi="300" verticalDpi="300" r:id="rId1"/>
    </customSheetView>
    <customSheetView guid="{0F24A28B-06F9-4620-BAD4-B239F41FF00A}" showRowCol="0" state="hidden">
      <pane ySplit="6" topLeftCell="A7" activePane="bottomLeft" state="frozen"/>
      <selection pane="bottomLeft" activeCell="E13" sqref="E13"/>
      <pageMargins left="0.7" right="0.7" top="0.75" bottom="0.75" header="0.3" footer="0.3"/>
      <pageSetup paperSize="9" orientation="portrait" horizontalDpi="300" verticalDpi="300" r:id="rId2"/>
    </customSheetView>
    <customSheetView guid="{856130BF-2D6B-484A-B5FC-68659BABEC5B}" showRowCol="0" state="hidden">
      <pane ySplit="6" topLeftCell="A7" activePane="bottomLeft" state="frozen"/>
      <selection pane="bottomLeft" activeCell="E13" sqref="E13"/>
      <pageMargins left="0.7" right="0.7" top="0.75" bottom="0.75" header="0.3" footer="0.3"/>
      <pageSetup paperSize="9" orientation="portrait" horizontalDpi="300" verticalDpi="300" r:id="rId3"/>
    </customSheetView>
    <customSheetView guid="{C1EC460D-BC24-4B7C-8A42-4C4CAB6DD547}" showRowCol="0" state="hidden">
      <pane ySplit="6" topLeftCell="A7" activePane="bottomLeft" state="frozen"/>
      <selection pane="bottomLeft" activeCell="E13" sqref="E13"/>
      <pageMargins left="0.7" right="0.7" top="0.75" bottom="0.75" header="0.3" footer="0.3"/>
      <pageSetup paperSize="9" orientation="portrait" horizontalDpi="300" verticalDpi="300" r:id="rId4"/>
    </customSheetView>
    <customSheetView guid="{872EA6DD-096B-4F25-A988-5DA4FC0DF5BD}" showRowCol="0" state="hidden">
      <pane ySplit="6" topLeftCell="A7" activePane="bottomLeft" state="frozen"/>
      <selection pane="bottomLeft" activeCell="E13" sqref="E13"/>
      <pageMargins left="0.7" right="0.7" top="0.75" bottom="0.75" header="0.3" footer="0.3"/>
      <pageSetup paperSize="9" orientation="portrait" horizontalDpi="300" verticalDpi="300" r:id="rId5"/>
    </customSheetView>
    <customSheetView guid="{49815ABC-A63B-4D41-AA7B-D5102D8E0BFC}" showRowCol="0" state="hidden">
      <pane ySplit="6" topLeftCell="A7" activePane="bottomLeft" state="frozen"/>
      <selection pane="bottomLeft" activeCell="E13" sqref="E13"/>
      <pageMargins left="0.7" right="0.7" top="0.75" bottom="0.75" header="0.3" footer="0.3"/>
      <pageSetup paperSize="9" orientation="portrait" horizontalDpi="300" verticalDpi="300" r:id="rId6"/>
    </customSheetView>
  </customSheetViews>
  <pageMargins left="0.7" right="0.7" top="0.75" bottom="0.75" header="0.3" footer="0.3"/>
  <pageSetup paperSize="9" orientation="portrait" horizontalDpi="300" verticalDpi="300" r:id="rId7"/>
  <drawing r:id="rId8"/>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7">
    <tabColor rgb="FF414042"/>
    <pageSetUpPr autoPageBreaks="0" fitToPage="1"/>
  </sheetPr>
  <dimension ref="A2:AA134"/>
  <sheetViews>
    <sheetView showGridLines="0" showRowColHeaders="0" zoomScaleNormal="100" workbookViewId="0">
      <selection activeCell="J6" sqref="J6"/>
    </sheetView>
  </sheetViews>
  <sheetFormatPr defaultColWidth="9.88671875" defaultRowHeight="14.4" x14ac:dyDescent="0.3"/>
  <cols>
    <col min="1" max="1" width="1.88671875" style="164" customWidth="1"/>
    <col min="2" max="2" width="4.88671875" style="164" customWidth="1"/>
    <col min="3" max="3" width="8" style="164" customWidth="1"/>
    <col min="4" max="4" width="50.6640625" style="164" bestFit="1" customWidth="1"/>
    <col min="5" max="5" width="12" style="164" customWidth="1"/>
    <col min="6" max="6" width="10.44140625" style="164" customWidth="1"/>
    <col min="7" max="7" width="9.33203125" style="164" customWidth="1"/>
    <col min="8" max="8" width="7.88671875" style="164" customWidth="1"/>
    <col min="9" max="9" width="10.88671875" style="164" customWidth="1"/>
    <col min="10" max="11" width="11.6640625" style="164" customWidth="1"/>
    <col min="12" max="12" width="12.109375" style="164" customWidth="1"/>
    <col min="13" max="13" width="10.5546875" style="164" customWidth="1"/>
    <col min="14" max="14" width="10.44140625" style="164" customWidth="1"/>
    <col min="15" max="15" width="56.33203125" style="164" customWidth="1"/>
    <col min="16" max="18" width="11.88671875" style="164" customWidth="1"/>
    <col min="19" max="20" width="9.88671875" style="164"/>
    <col min="21" max="21" width="17.6640625" style="164" bestFit="1" customWidth="1"/>
    <col min="22" max="23" width="9.88671875" style="164"/>
    <col min="24" max="27" width="9.88671875" style="164" hidden="1" customWidth="1"/>
    <col min="28" max="16384" width="9.88671875" style="164"/>
  </cols>
  <sheetData>
    <row r="2" spans="1:23" ht="17.25" customHeight="1" x14ac:dyDescent="0.3">
      <c r="A2" s="164" t="s">
        <v>435</v>
      </c>
      <c r="B2" s="165"/>
      <c r="C2" s="165"/>
      <c r="D2" s="165"/>
      <c r="G2" s="235" t="s">
        <v>476</v>
      </c>
      <c r="H2" s="236" t="str">
        <f>'Project or Asset Input'!E8</f>
        <v>TMR BUSINESS AS USUAL AND GAP ANALYSIS WITH EXCELLENT RATING</v>
      </c>
    </row>
    <row r="3" spans="1:23" ht="21" x14ac:dyDescent="0.4">
      <c r="E3" s="166"/>
      <c r="F3" s="167"/>
      <c r="G3" s="235" t="s">
        <v>477</v>
      </c>
      <c r="H3" s="236">
        <f>'Project or Asset Input'!E14</f>
        <v>0</v>
      </c>
      <c r="I3" s="168"/>
      <c r="W3" s="169"/>
    </row>
    <row r="4" spans="1:23" ht="18" customHeight="1" x14ac:dyDescent="0.3">
      <c r="C4" s="170"/>
      <c r="E4" s="171"/>
      <c r="G4" s="235" t="s">
        <v>478</v>
      </c>
      <c r="H4" s="236" t="str">
        <f>'Project or Asset Input'!E10</f>
        <v>Design</v>
      </c>
      <c r="I4" s="172"/>
      <c r="W4" s="173"/>
    </row>
    <row r="5" spans="1:23" ht="15.75" customHeight="1" x14ac:dyDescent="0.3">
      <c r="B5" s="174"/>
      <c r="W5" s="175"/>
    </row>
    <row r="6" spans="1:23" s="234" customFormat="1" ht="27.6" x14ac:dyDescent="0.25">
      <c r="A6" s="230"/>
      <c r="B6" s="738" t="s">
        <v>127</v>
      </c>
      <c r="C6" s="738"/>
      <c r="D6" s="231" t="s">
        <v>57</v>
      </c>
      <c r="E6" s="232" t="s">
        <v>300</v>
      </c>
      <c r="F6" s="232" t="s">
        <v>436</v>
      </c>
      <c r="G6" s="646" t="s">
        <v>405</v>
      </c>
      <c r="H6" s="646" t="s">
        <v>406</v>
      </c>
      <c r="I6" s="636" t="s">
        <v>470</v>
      </c>
      <c r="J6" s="636" t="s">
        <v>471</v>
      </c>
      <c r="K6" s="237" t="s">
        <v>472</v>
      </c>
      <c r="L6" s="237" t="s">
        <v>473</v>
      </c>
      <c r="M6" s="237" t="s">
        <v>474</v>
      </c>
      <c r="N6" s="237" t="s">
        <v>475</v>
      </c>
      <c r="O6" s="233"/>
      <c r="P6" s="233"/>
      <c r="Q6" s="233"/>
      <c r="R6" s="233"/>
      <c r="S6" s="230"/>
      <c r="T6" s="230"/>
      <c r="U6" s="230"/>
      <c r="V6" s="230"/>
    </row>
    <row r="7" spans="1:23" s="177" customFormat="1" ht="13.8" x14ac:dyDescent="0.25">
      <c r="G7" s="647"/>
      <c r="H7" s="647"/>
      <c r="I7" s="637"/>
      <c r="J7" s="637"/>
    </row>
    <row r="8" spans="1:23" s="177" customFormat="1" ht="13.8" x14ac:dyDescent="0.25">
      <c r="B8" s="171" t="s">
        <v>437</v>
      </c>
      <c r="E8" s="178"/>
      <c r="F8" s="178"/>
      <c r="G8" s="648"/>
      <c r="H8" s="648"/>
      <c r="I8" s="638"/>
      <c r="J8" s="638"/>
      <c r="K8" s="178"/>
      <c r="L8" s="178"/>
      <c r="M8" s="178"/>
      <c r="N8" s="178"/>
      <c r="O8" s="178"/>
      <c r="P8" s="178"/>
      <c r="Q8" s="178"/>
      <c r="R8" s="178"/>
    </row>
    <row r="9" spans="1:23" s="177" customFormat="1" ht="13.8" x14ac:dyDescent="0.25">
      <c r="C9" s="177" t="str">
        <f>'Scorecard Calcs'!B4</f>
        <v>Man-1</v>
      </c>
      <c r="D9" s="177" t="str">
        <f>'Scorecard Calcs'!C4</f>
        <v>Sustainability leadership and commitment</v>
      </c>
      <c r="E9" s="178">
        <f>'Scorecard Calcs'!D4</f>
        <v>2</v>
      </c>
      <c r="F9" s="179">
        <f>'Scorecard Calcs'!E4</f>
        <v>0.83073727933541019</v>
      </c>
      <c r="G9" s="649" t="str">
        <f>'Scorecard Calcs'!H4</f>
        <v>2/3</v>
      </c>
      <c r="H9" s="650">
        <f>'Scorecard Calcs'!I4</f>
        <v>0.5538248528902735</v>
      </c>
      <c r="I9" s="639" t="str">
        <f>'Scorecard Calcs'!L4</f>
        <v>0/3</v>
      </c>
      <c r="J9" s="640">
        <f>'Scorecard Calcs'!M4</f>
        <v>0</v>
      </c>
      <c r="K9" s="180" t="str">
        <f>'Scorecard Calcs'!P4</f>
        <v>0/3</v>
      </c>
      <c r="L9" s="179">
        <f>'Scorecard Calcs'!Q4</f>
        <v>0</v>
      </c>
      <c r="M9" s="180" t="str">
        <f>'Scorecard Calcs'!T4</f>
        <v>0/3</v>
      </c>
      <c r="N9" s="179">
        <f>'Scorecard Calcs'!U4</f>
        <v>0</v>
      </c>
      <c r="O9" s="179"/>
      <c r="P9" s="179"/>
      <c r="Q9" s="179"/>
      <c r="R9" s="179"/>
    </row>
    <row r="10" spans="1:23" s="177" customFormat="1" ht="13.8" x14ac:dyDescent="0.25">
      <c r="C10" s="177" t="str">
        <f>'Scorecard Calcs'!B5</f>
        <v>Man-2</v>
      </c>
      <c r="D10" s="177" t="str">
        <f>'Scorecard Calcs'!C5</f>
        <v>Risk and opportunity management</v>
      </c>
      <c r="E10" s="178">
        <f>'Scorecard Calcs'!D5</f>
        <v>2</v>
      </c>
      <c r="F10" s="179">
        <f>'Scorecard Calcs'!E5</f>
        <v>0.83073727933541019</v>
      </c>
      <c r="G10" s="649" t="str">
        <f>'Scorecard Calcs'!H5</f>
        <v>2/2</v>
      </c>
      <c r="H10" s="650">
        <f>'Scorecard Calcs'!I5</f>
        <v>0.83073727933541019</v>
      </c>
      <c r="I10" s="639" t="str">
        <f>'Scorecard Calcs'!L5</f>
        <v>2/2</v>
      </c>
      <c r="J10" s="640">
        <f>'Scorecard Calcs'!M5</f>
        <v>0.83073727933541019</v>
      </c>
      <c r="K10" s="180" t="str">
        <f>'Scorecard Calcs'!P5</f>
        <v>0/2</v>
      </c>
      <c r="L10" s="179">
        <f>'Scorecard Calcs'!Q5</f>
        <v>0</v>
      </c>
      <c r="M10" s="180" t="str">
        <f>'Scorecard Calcs'!T5</f>
        <v>0/2</v>
      </c>
      <c r="N10" s="179">
        <f>'Scorecard Calcs'!U5</f>
        <v>0</v>
      </c>
      <c r="O10" s="179"/>
      <c r="P10" s="179"/>
      <c r="Q10" s="179"/>
      <c r="R10" s="179"/>
    </row>
    <row r="11" spans="1:23" s="177" customFormat="1" ht="13.8" x14ac:dyDescent="0.25">
      <c r="C11" s="177" t="str">
        <f>'Scorecard Calcs'!B6</f>
        <v>Man-3</v>
      </c>
      <c r="D11" s="177" t="str">
        <f>'Scorecard Calcs'!C6</f>
        <v>Organisational structure, roles and responsibilities</v>
      </c>
      <c r="E11" s="178">
        <f>'Scorecard Calcs'!D6</f>
        <v>2</v>
      </c>
      <c r="F11" s="179">
        <f>'Scorecard Calcs'!E6</f>
        <v>0.83073727933541019</v>
      </c>
      <c r="G11" s="649" t="str">
        <f>'Scorecard Calcs'!H6</f>
        <v>1/2</v>
      </c>
      <c r="H11" s="650">
        <f>'Scorecard Calcs'!I6</f>
        <v>0.4153686396677051</v>
      </c>
      <c r="I11" s="639" t="str">
        <f>'Scorecard Calcs'!L6</f>
        <v>0/2</v>
      </c>
      <c r="J11" s="640">
        <f>'Scorecard Calcs'!M6</f>
        <v>0</v>
      </c>
      <c r="K11" s="180" t="str">
        <f>'Scorecard Calcs'!P6</f>
        <v>0/2</v>
      </c>
      <c r="L11" s="179">
        <f>'Scorecard Calcs'!Q6</f>
        <v>0</v>
      </c>
      <c r="M11" s="180" t="str">
        <f>'Scorecard Calcs'!T6</f>
        <v>0/2</v>
      </c>
      <c r="N11" s="179">
        <f>'Scorecard Calcs'!U6</f>
        <v>0</v>
      </c>
      <c r="O11" s="179"/>
      <c r="P11" s="179"/>
      <c r="Q11" s="179"/>
      <c r="R11" s="179"/>
    </row>
    <row r="12" spans="1:23" s="177" customFormat="1" ht="13.8" x14ac:dyDescent="0.25">
      <c r="C12" s="177" t="str">
        <f>'Scorecard Calcs'!B7</f>
        <v>Man-4</v>
      </c>
      <c r="D12" s="177" t="str">
        <f>'Scorecard Calcs'!C7</f>
        <v>Inspection and auditing</v>
      </c>
      <c r="E12" s="178">
        <f>'Scorecard Calcs'!D7</f>
        <v>2</v>
      </c>
      <c r="F12" s="179">
        <f>'Scorecard Calcs'!E7</f>
        <v>0.83073727933541019</v>
      </c>
      <c r="G12" s="649" t="str">
        <f>'Scorecard Calcs'!H7</f>
        <v>2/2</v>
      </c>
      <c r="H12" s="650">
        <f>'Scorecard Calcs'!I7</f>
        <v>0.83073727933541019</v>
      </c>
      <c r="I12" s="639" t="str">
        <f>'Scorecard Calcs'!L7</f>
        <v>0/2</v>
      </c>
      <c r="J12" s="640">
        <f>'Scorecard Calcs'!M7</f>
        <v>0</v>
      </c>
      <c r="K12" s="180" t="str">
        <f>'Scorecard Calcs'!P7</f>
        <v>0/2</v>
      </c>
      <c r="L12" s="179">
        <f>'Scorecard Calcs'!Q7</f>
        <v>0</v>
      </c>
      <c r="M12" s="180" t="str">
        <f>'Scorecard Calcs'!T7</f>
        <v>0/2</v>
      </c>
      <c r="N12" s="179">
        <f>'Scorecard Calcs'!U7</f>
        <v>0</v>
      </c>
      <c r="O12" s="179"/>
      <c r="P12" s="179"/>
      <c r="Q12" s="179"/>
      <c r="R12" s="179"/>
    </row>
    <row r="13" spans="1:23" s="177" customFormat="1" ht="13.8" x14ac:dyDescent="0.25">
      <c r="C13" s="177" t="str">
        <f>'Scorecard Calcs'!B8</f>
        <v>Man-5</v>
      </c>
      <c r="D13" s="177" t="str">
        <f>'Scorecard Calcs'!C8</f>
        <v>Reporting and review</v>
      </c>
      <c r="E13" s="178">
        <f>'Scorecard Calcs'!D8</f>
        <v>2</v>
      </c>
      <c r="F13" s="179">
        <f>'Scorecard Calcs'!E8</f>
        <v>0.83073727933541019</v>
      </c>
      <c r="G13" s="649" t="str">
        <f>'Scorecard Calcs'!H8</f>
        <v>2/3</v>
      </c>
      <c r="H13" s="650">
        <f>'Scorecard Calcs'!I8</f>
        <v>0.5538248528902735</v>
      </c>
      <c r="I13" s="639" t="str">
        <f>'Scorecard Calcs'!L8</f>
        <v>0/3</v>
      </c>
      <c r="J13" s="640">
        <f>'Scorecard Calcs'!M8</f>
        <v>0</v>
      </c>
      <c r="K13" s="180" t="str">
        <f>'Scorecard Calcs'!P8</f>
        <v>0/3</v>
      </c>
      <c r="L13" s="179">
        <f>'Scorecard Calcs'!Q8</f>
        <v>0</v>
      </c>
      <c r="M13" s="180" t="str">
        <f>'Scorecard Calcs'!T8</f>
        <v>0/3</v>
      </c>
      <c r="N13" s="179">
        <f>'Scorecard Calcs'!U8</f>
        <v>0</v>
      </c>
      <c r="O13" s="179"/>
      <c r="P13" s="179"/>
      <c r="Q13" s="179"/>
      <c r="R13" s="179"/>
    </row>
    <row r="14" spans="1:23" s="177" customFormat="1" ht="13.8" x14ac:dyDescent="0.25">
      <c r="C14" s="177" t="str">
        <f>'Scorecard Calcs'!B9</f>
        <v>Man-6</v>
      </c>
      <c r="D14" s="177" t="str">
        <f>'Scorecard Calcs'!C9</f>
        <v>Knowledge sharing</v>
      </c>
      <c r="E14" s="178">
        <f>'Scorecard Calcs'!D9</f>
        <v>2</v>
      </c>
      <c r="F14" s="179">
        <f>'Scorecard Calcs'!E9</f>
        <v>1.8691588785046727</v>
      </c>
      <c r="G14" s="649" t="str">
        <f>'Scorecard Calcs'!H9</f>
        <v>3/3</v>
      </c>
      <c r="H14" s="650">
        <f>'Scorecard Calcs'!I9</f>
        <v>1.8691588785046727</v>
      </c>
      <c r="I14" s="639" t="str">
        <f>'Scorecard Calcs'!L9</f>
        <v>1/3</v>
      </c>
      <c r="J14" s="640">
        <f>'Scorecard Calcs'!M9</f>
        <v>0.62305295950155759</v>
      </c>
      <c r="K14" s="180" t="str">
        <f>'Scorecard Calcs'!P9</f>
        <v>0/3</v>
      </c>
      <c r="L14" s="179">
        <f>'Scorecard Calcs'!Q9</f>
        <v>0</v>
      </c>
      <c r="M14" s="180" t="str">
        <f>'Scorecard Calcs'!T9</f>
        <v>0/3</v>
      </c>
      <c r="N14" s="179">
        <f>'Scorecard Calcs'!U9</f>
        <v>0</v>
      </c>
      <c r="O14" s="179"/>
      <c r="P14" s="179"/>
      <c r="Q14" s="179"/>
      <c r="R14" s="179"/>
    </row>
    <row r="15" spans="1:23" s="177" customFormat="1" ht="13.8" x14ac:dyDescent="0.25">
      <c r="C15" s="177" t="str">
        <f>'Scorecard Calcs'!B10</f>
        <v>Man-7</v>
      </c>
      <c r="D15" s="177" t="str">
        <f>'Scorecard Calcs'!C10</f>
        <v>Decision-making</v>
      </c>
      <c r="E15" s="178">
        <f>'Scorecard Calcs'!D10</f>
        <v>2</v>
      </c>
      <c r="F15" s="179">
        <f>'Scorecard Calcs'!E10</f>
        <v>2.6998961578400831</v>
      </c>
      <c r="G15" s="649" t="str">
        <f>'Scorecard Calcs'!H10</f>
        <v>1/3</v>
      </c>
      <c r="H15" s="650">
        <f>'Scorecard Calcs'!I10</f>
        <v>0.8999653859466944</v>
      </c>
      <c r="I15" s="639" t="str">
        <f>'Scorecard Calcs'!L10</f>
        <v>1/3</v>
      </c>
      <c r="J15" s="640">
        <f>'Scorecard Calcs'!M10</f>
        <v>0.8999653859466944</v>
      </c>
      <c r="K15" s="180" t="str">
        <f>'Scorecard Calcs'!P10</f>
        <v>0/3</v>
      </c>
      <c r="L15" s="179">
        <f>'Scorecard Calcs'!Q10</f>
        <v>0</v>
      </c>
      <c r="M15" s="180" t="str">
        <f>'Scorecard Calcs'!T10</f>
        <v>0/3</v>
      </c>
      <c r="N15" s="179">
        <f>'Scorecard Calcs'!U10</f>
        <v>0</v>
      </c>
      <c r="O15" s="183"/>
      <c r="P15" s="183"/>
      <c r="Q15" s="183"/>
      <c r="R15" s="183"/>
    </row>
    <row r="16" spans="1:23" s="177" customFormat="1" ht="13.8" x14ac:dyDescent="0.25">
      <c r="C16" s="184"/>
      <c r="D16" s="185" t="s">
        <v>438</v>
      </c>
      <c r="E16" s="186"/>
      <c r="F16" s="187">
        <f>SUM(F9:F15)</f>
        <v>8.722741433021806</v>
      </c>
      <c r="G16" s="651"/>
      <c r="H16" s="652">
        <f>SUM(H9:H15)</f>
        <v>5.9536171685704398</v>
      </c>
      <c r="I16" s="641"/>
      <c r="J16" s="641">
        <f>SUM(J9:J15)</f>
        <v>2.3537556247836622</v>
      </c>
      <c r="K16" s="188"/>
      <c r="L16" s="187">
        <f>SUM(L9:L15)</f>
        <v>0</v>
      </c>
      <c r="M16" s="187"/>
      <c r="N16" s="187">
        <f>SUM(N9:N15)</f>
        <v>0</v>
      </c>
      <c r="O16" s="179"/>
      <c r="P16" s="179"/>
      <c r="Q16" s="179"/>
      <c r="R16" s="179"/>
    </row>
    <row r="17" spans="2:18" s="177" customFormat="1" ht="13.8" x14ac:dyDescent="0.25">
      <c r="B17" s="171" t="s">
        <v>439</v>
      </c>
      <c r="E17" s="178"/>
      <c r="F17" s="179"/>
      <c r="G17" s="653"/>
      <c r="H17" s="650"/>
      <c r="I17" s="640"/>
      <c r="J17" s="640"/>
      <c r="K17" s="179"/>
      <c r="L17" s="179"/>
      <c r="M17" s="179"/>
      <c r="N17" s="179"/>
      <c r="O17" s="179"/>
      <c r="P17" s="179"/>
      <c r="Q17" s="179"/>
      <c r="R17" s="179"/>
    </row>
    <row r="18" spans="2:18" s="177" customFormat="1" ht="13.8" x14ac:dyDescent="0.25">
      <c r="C18" s="177" t="str">
        <f>'Scorecard Calcs'!B11</f>
        <v>Pro-1</v>
      </c>
      <c r="D18" s="177" t="str">
        <f>'Scorecard Calcs'!C11</f>
        <v>Commitment to sustainable procurement</v>
      </c>
      <c r="E18" s="178">
        <f>'Scorecard Calcs'!D11</f>
        <v>2</v>
      </c>
      <c r="F18" s="179">
        <f>'Scorecard Calcs'!E11</f>
        <v>1.0384215991692627</v>
      </c>
      <c r="G18" s="649" t="str">
        <f>'Scorecard Calcs'!H11</f>
        <v>2/3</v>
      </c>
      <c r="H18" s="650">
        <f>'Scorecard Calcs'!I11</f>
        <v>0.69228106611284179</v>
      </c>
      <c r="I18" s="639" t="str">
        <f>'Scorecard Calcs'!L11</f>
        <v>1/3</v>
      </c>
      <c r="J18" s="640">
        <f>'Scorecard Calcs'!M11</f>
        <v>0.3461405330564209</v>
      </c>
      <c r="K18" s="180" t="str">
        <f>'Scorecard Calcs'!P11</f>
        <v>0/3</v>
      </c>
      <c r="L18" s="179">
        <f>'Scorecard Calcs'!Q11</f>
        <v>0</v>
      </c>
      <c r="M18" s="180" t="str">
        <f>'Scorecard Calcs'!T11</f>
        <v>0/3</v>
      </c>
      <c r="N18" s="179">
        <f>'Scorecard Calcs'!U11</f>
        <v>0</v>
      </c>
      <c r="O18" s="179"/>
      <c r="P18" s="179"/>
      <c r="Q18" s="179"/>
      <c r="R18" s="179"/>
    </row>
    <row r="19" spans="2:18" s="177" customFormat="1" ht="13.8" x14ac:dyDescent="0.25">
      <c r="C19" s="177" t="str">
        <f>'Scorecard Calcs'!B12</f>
        <v>Pro-2</v>
      </c>
      <c r="D19" s="177" t="str">
        <f>'Scorecard Calcs'!C12</f>
        <v>Identification of suppliers</v>
      </c>
      <c r="E19" s="178">
        <f>'Scorecard Calcs'!D12</f>
        <v>2</v>
      </c>
      <c r="F19" s="179">
        <f>'Scorecard Calcs'!E12</f>
        <v>1.0384215991692627</v>
      </c>
      <c r="G19" s="649" t="str">
        <f>'Scorecard Calcs'!H12</f>
        <v>2/3</v>
      </c>
      <c r="H19" s="650">
        <f>'Scorecard Calcs'!I12</f>
        <v>0.69228106611284179</v>
      </c>
      <c r="I19" s="639" t="str">
        <f>'Scorecard Calcs'!L12</f>
        <v>0/3</v>
      </c>
      <c r="J19" s="640">
        <f>'Scorecard Calcs'!M12</f>
        <v>0</v>
      </c>
      <c r="K19" s="180" t="str">
        <f>'Scorecard Calcs'!P12</f>
        <v>0/3</v>
      </c>
      <c r="L19" s="179">
        <f>'Scorecard Calcs'!Q12</f>
        <v>0</v>
      </c>
      <c r="M19" s="180" t="str">
        <f>'Scorecard Calcs'!T12</f>
        <v>0/3</v>
      </c>
      <c r="N19" s="179">
        <f>'Scorecard Calcs'!U12</f>
        <v>0</v>
      </c>
      <c r="O19" s="179"/>
      <c r="P19" s="179"/>
      <c r="Q19" s="179"/>
      <c r="R19" s="179"/>
    </row>
    <row r="20" spans="2:18" s="177" customFormat="1" ht="13.8" x14ac:dyDescent="0.25">
      <c r="C20" s="177" t="str">
        <f>'Scorecard Calcs'!B13</f>
        <v>Pro-3</v>
      </c>
      <c r="D20" s="177" t="str">
        <f>'Scorecard Calcs'!C13</f>
        <v>Supplier evaluation and contract award</v>
      </c>
      <c r="E20" s="178">
        <f>'Scorecard Calcs'!D13</f>
        <v>2</v>
      </c>
      <c r="F20" s="179">
        <f>'Scorecard Calcs'!E13</f>
        <v>0</v>
      </c>
      <c r="G20" s="649" t="str">
        <f>'Scorecard Calcs'!H13</f>
        <v>3/3</v>
      </c>
      <c r="H20" s="650">
        <f>'Scorecard Calcs'!I13</f>
        <v>0</v>
      </c>
      <c r="I20" s="639" t="str">
        <f>'Scorecard Calcs'!L13</f>
        <v>0/3</v>
      </c>
      <c r="J20" s="640">
        <f>'Scorecard Calcs'!M13</f>
        <v>0</v>
      </c>
      <c r="K20" s="180" t="str">
        <f>'Scorecard Calcs'!P13</f>
        <v>0/3</v>
      </c>
      <c r="L20" s="179">
        <f>'Scorecard Calcs'!Q13</f>
        <v>0</v>
      </c>
      <c r="M20" s="180" t="str">
        <f>'Scorecard Calcs'!T13</f>
        <v>0/3</v>
      </c>
      <c r="N20" s="179">
        <f>'Scorecard Calcs'!U13</f>
        <v>0</v>
      </c>
      <c r="O20" s="179"/>
      <c r="P20" s="179"/>
      <c r="Q20" s="179"/>
      <c r="R20" s="179"/>
    </row>
    <row r="21" spans="2:18" s="177" customFormat="1" ht="13.8" x14ac:dyDescent="0.25">
      <c r="C21" s="177" t="str">
        <f>'Scorecard Calcs'!B14</f>
        <v>Pro-4</v>
      </c>
      <c r="D21" s="177" t="str">
        <f>'Scorecard Calcs'!C14</f>
        <v>Managing supplier performance</v>
      </c>
      <c r="E21" s="178">
        <f>'Scorecard Calcs'!D14</f>
        <v>2</v>
      </c>
      <c r="F21" s="179">
        <f>'Scorecard Calcs'!E14</f>
        <v>0</v>
      </c>
      <c r="G21" s="649" t="str">
        <f>'Scorecard Calcs'!H14</f>
        <v>2/3</v>
      </c>
      <c r="H21" s="650">
        <f>'Scorecard Calcs'!I14</f>
        <v>0</v>
      </c>
      <c r="I21" s="639" t="str">
        <f>'Scorecard Calcs'!L14</f>
        <v>0/3</v>
      </c>
      <c r="J21" s="640">
        <f>'Scorecard Calcs'!M14</f>
        <v>0</v>
      </c>
      <c r="K21" s="180" t="str">
        <f>'Scorecard Calcs'!P14</f>
        <v>0/3</v>
      </c>
      <c r="L21" s="179">
        <f>'Scorecard Calcs'!Q14</f>
        <v>0</v>
      </c>
      <c r="M21" s="180" t="str">
        <f>'Scorecard Calcs'!T14</f>
        <v>0/3</v>
      </c>
      <c r="N21" s="179">
        <f>'Scorecard Calcs'!U14</f>
        <v>0</v>
      </c>
      <c r="O21" s="183"/>
      <c r="P21" s="183"/>
      <c r="Q21" s="183"/>
      <c r="R21" s="183"/>
    </row>
    <row r="22" spans="2:18" s="177" customFormat="1" ht="13.8" x14ac:dyDescent="0.25">
      <c r="C22" s="184"/>
      <c r="D22" s="185" t="s">
        <v>438</v>
      </c>
      <c r="E22" s="186"/>
      <c r="F22" s="187">
        <f>SUM(F18:F21)</f>
        <v>2.0768431983385254</v>
      </c>
      <c r="G22" s="651"/>
      <c r="H22" s="652">
        <f>SUM(H18:H21)</f>
        <v>1.3845621322256836</v>
      </c>
      <c r="I22" s="641"/>
      <c r="J22" s="641">
        <f>SUM(J18:J21)</f>
        <v>0.3461405330564209</v>
      </c>
      <c r="K22" s="188"/>
      <c r="L22" s="187">
        <f>SUM(L18:L21)</f>
        <v>0</v>
      </c>
      <c r="M22" s="187"/>
      <c r="N22" s="187">
        <f>SUM(N18:N21)</f>
        <v>0</v>
      </c>
      <c r="O22" s="179"/>
      <c r="P22" s="179"/>
      <c r="Q22" s="179"/>
      <c r="R22" s="179"/>
    </row>
    <row r="23" spans="2:18" s="177" customFormat="1" ht="13.8" x14ac:dyDescent="0.25">
      <c r="B23" s="171" t="s">
        <v>440</v>
      </c>
      <c r="E23" s="178"/>
      <c r="F23" s="179"/>
      <c r="G23" s="653"/>
      <c r="H23" s="650"/>
      <c r="I23" s="640"/>
      <c r="J23" s="640"/>
      <c r="K23" s="179"/>
      <c r="L23" s="179"/>
      <c r="M23" s="179"/>
      <c r="N23" s="179"/>
      <c r="O23" s="179"/>
      <c r="P23" s="179"/>
      <c r="Q23" s="179"/>
      <c r="R23" s="179"/>
    </row>
    <row r="24" spans="2:18" s="177" customFormat="1" ht="13.8" x14ac:dyDescent="0.25">
      <c r="C24" s="177" t="str">
        <f>'Scorecard Calcs'!B15</f>
        <v>Cli-1</v>
      </c>
      <c r="D24" s="177" t="str">
        <f>'Scorecard Calcs'!C15</f>
        <v>Climate change risk assessment</v>
      </c>
      <c r="E24" s="178">
        <f>'Scorecard Calcs'!D15</f>
        <v>2</v>
      </c>
      <c r="F24" s="179">
        <f>'Scorecard Calcs'!E15</f>
        <v>2.0768431983385254</v>
      </c>
      <c r="G24" s="649" t="str">
        <f>'Scorecard Calcs'!H15</f>
        <v>2/3</v>
      </c>
      <c r="H24" s="650">
        <f>'Scorecard Calcs'!I15</f>
        <v>1.3845621322256836</v>
      </c>
      <c r="I24" s="639" t="str">
        <f>'Scorecard Calcs'!L15</f>
        <v>0/3</v>
      </c>
      <c r="J24" s="640">
        <f>'Scorecard Calcs'!M15</f>
        <v>0</v>
      </c>
      <c r="K24" s="180" t="str">
        <f>'Scorecard Calcs'!P15</f>
        <v>0/3</v>
      </c>
      <c r="L24" s="179">
        <f>'Scorecard Calcs'!Q15</f>
        <v>0</v>
      </c>
      <c r="M24" s="180" t="str">
        <f>'Scorecard Calcs'!T15</f>
        <v>0/3</v>
      </c>
      <c r="N24" s="179">
        <f>'Scorecard Calcs'!U15</f>
        <v>0</v>
      </c>
      <c r="O24" s="179"/>
      <c r="P24" s="179"/>
      <c r="Q24" s="179"/>
      <c r="R24" s="179"/>
    </row>
    <row r="25" spans="2:18" s="177" customFormat="1" ht="13.8" x14ac:dyDescent="0.25">
      <c r="C25" s="177" t="str">
        <f>'Scorecard Calcs'!B16</f>
        <v>Cli-2</v>
      </c>
      <c r="D25" s="177" t="str">
        <f>'Scorecard Calcs'!C16</f>
        <v xml:space="preserve">Adaptation options </v>
      </c>
      <c r="E25" s="178">
        <f>'Scorecard Calcs'!D16</f>
        <v>2</v>
      </c>
      <c r="F25" s="179">
        <f>'Scorecard Calcs'!E16</f>
        <v>2.0768431983385254</v>
      </c>
      <c r="G25" s="649" t="str">
        <f>'Scorecard Calcs'!H16</f>
        <v>1/3</v>
      </c>
      <c r="H25" s="650">
        <f>'Scorecard Calcs'!I16</f>
        <v>0.69228106611284179</v>
      </c>
      <c r="I25" s="639" t="str">
        <f>'Scorecard Calcs'!L16</f>
        <v>0/3</v>
      </c>
      <c r="J25" s="640">
        <f>'Scorecard Calcs'!M16</f>
        <v>0</v>
      </c>
      <c r="K25" s="180" t="str">
        <f>'Scorecard Calcs'!P16</f>
        <v>0/3</v>
      </c>
      <c r="L25" s="179">
        <f>'Scorecard Calcs'!Q16</f>
        <v>0</v>
      </c>
      <c r="M25" s="180" t="str">
        <f>'Scorecard Calcs'!T16</f>
        <v>0/3</v>
      </c>
      <c r="N25" s="179">
        <f>'Scorecard Calcs'!U16</f>
        <v>0</v>
      </c>
      <c r="O25" s="183"/>
      <c r="P25" s="183"/>
      <c r="Q25" s="183"/>
      <c r="R25" s="183"/>
    </row>
    <row r="26" spans="2:18" s="177" customFormat="1" ht="13.8" x14ac:dyDescent="0.25">
      <c r="C26" s="184"/>
      <c r="D26" s="185" t="s">
        <v>438</v>
      </c>
      <c r="E26" s="186"/>
      <c r="F26" s="187">
        <f>SUM(F24:F25)</f>
        <v>4.1536863966770508</v>
      </c>
      <c r="G26" s="651"/>
      <c r="H26" s="652">
        <f>SUM(H24:H25)</f>
        <v>2.0768431983385254</v>
      </c>
      <c r="I26" s="641"/>
      <c r="J26" s="641">
        <f>SUM(J24:J25)</f>
        <v>0</v>
      </c>
      <c r="K26" s="188"/>
      <c r="L26" s="187">
        <f>SUM(L24:L25)</f>
        <v>0</v>
      </c>
      <c r="M26" s="187"/>
      <c r="N26" s="187">
        <f>SUM(N24:N25)</f>
        <v>0</v>
      </c>
      <c r="O26" s="179"/>
      <c r="P26" s="179"/>
      <c r="Q26" s="179"/>
      <c r="R26" s="179"/>
    </row>
    <row r="27" spans="2:18" s="177" customFormat="1" ht="13.8" x14ac:dyDescent="0.25">
      <c r="B27" s="171" t="s">
        <v>441</v>
      </c>
      <c r="E27" s="178"/>
      <c r="F27" s="179"/>
      <c r="G27" s="653"/>
      <c r="H27" s="650"/>
      <c r="I27" s="640"/>
      <c r="J27" s="640"/>
      <c r="K27" s="179"/>
      <c r="L27" s="179"/>
      <c r="M27" s="179"/>
      <c r="N27" s="179"/>
      <c r="O27" s="179"/>
      <c r="P27" s="179"/>
      <c r="Q27" s="179"/>
      <c r="R27" s="179"/>
    </row>
    <row r="28" spans="2:18" s="177" customFormat="1" ht="13.8" x14ac:dyDescent="0.25">
      <c r="C28" s="177" t="str">
        <f>'Scorecard Calcs'!B17</f>
        <v>Ene-1</v>
      </c>
      <c r="D28" s="177" t="str">
        <f>'Scorecard Calcs'!C17</f>
        <v>Energy and carbon monitoring and reduction</v>
      </c>
      <c r="E28" s="182">
        <f>'Scorecard Calcs'!D17</f>
        <v>3</v>
      </c>
      <c r="F28" s="183">
        <f>'Scorecard Calcs'!E17</f>
        <v>11.214953271028037</v>
      </c>
      <c r="G28" s="649" t="str">
        <f>'Scorecard Calcs'!H17</f>
        <v>2/3</v>
      </c>
      <c r="H28" s="650">
        <f>'Scorecard Calcs'!I17</f>
        <v>7.4766355140186915</v>
      </c>
      <c r="I28" s="639" t="str">
        <f>'Scorecard Calcs'!L17</f>
        <v>0/3</v>
      </c>
      <c r="J28" s="640">
        <f>'Scorecard Calcs'!M17</f>
        <v>0</v>
      </c>
      <c r="K28" s="180" t="str">
        <f>'Scorecard Calcs'!P17</f>
        <v>0/3</v>
      </c>
      <c r="L28" s="179">
        <f>'Scorecard Calcs'!Q17</f>
        <v>0</v>
      </c>
      <c r="M28" s="180" t="str">
        <f>'Scorecard Calcs'!T17</f>
        <v>0/3</v>
      </c>
      <c r="N28" s="179">
        <f>'Scorecard Calcs'!U17</f>
        <v>0</v>
      </c>
      <c r="O28" s="179"/>
      <c r="P28" s="179"/>
      <c r="Q28" s="179"/>
      <c r="R28" s="179"/>
    </row>
    <row r="29" spans="2:18" s="177" customFormat="1" ht="13.8" x14ac:dyDescent="0.25">
      <c r="C29" s="177" t="str">
        <f>'Scorecard Calcs'!B18</f>
        <v>Ene-2</v>
      </c>
      <c r="D29" s="177" t="str">
        <f>'Scorecard Calcs'!C18</f>
        <v>Use of renewable energy</v>
      </c>
      <c r="E29" s="182">
        <f>'Scorecard Calcs'!D18</f>
        <v>3</v>
      </c>
      <c r="F29" s="183">
        <f>'Scorecard Calcs'!E18</f>
        <v>1.8691588785046727</v>
      </c>
      <c r="G29" s="649" t="str">
        <f>'Scorecard Calcs'!H18</f>
        <v>1/3</v>
      </c>
      <c r="H29" s="650">
        <f>'Scorecard Calcs'!I18</f>
        <v>0.62305295950155759</v>
      </c>
      <c r="I29" s="639" t="str">
        <f>'Scorecard Calcs'!L18</f>
        <v>0/3</v>
      </c>
      <c r="J29" s="640">
        <f>'Scorecard Calcs'!M18</f>
        <v>0</v>
      </c>
      <c r="K29" s="180" t="str">
        <f>'Scorecard Calcs'!P18</f>
        <v>0/3</v>
      </c>
      <c r="L29" s="179">
        <f>'Scorecard Calcs'!Q18</f>
        <v>0</v>
      </c>
      <c r="M29" s="180" t="str">
        <f>'Scorecard Calcs'!T18</f>
        <v>0/3</v>
      </c>
      <c r="N29" s="179">
        <f>'Scorecard Calcs'!U18</f>
        <v>0</v>
      </c>
      <c r="O29" s="183"/>
      <c r="P29" s="183"/>
      <c r="Q29" s="183"/>
      <c r="R29" s="183"/>
    </row>
    <row r="30" spans="2:18" s="177" customFormat="1" ht="13.8" x14ac:dyDescent="0.25">
      <c r="C30" s="184"/>
      <c r="D30" s="185" t="s">
        <v>438</v>
      </c>
      <c r="E30" s="186"/>
      <c r="F30" s="187">
        <f>SUM(F28:F29)</f>
        <v>13.084112149532709</v>
      </c>
      <c r="G30" s="651"/>
      <c r="H30" s="652">
        <f>SUM(H28:H29)</f>
        <v>8.0996884735202492</v>
      </c>
      <c r="I30" s="641"/>
      <c r="J30" s="641">
        <f>SUM(J28:J29)</f>
        <v>0</v>
      </c>
      <c r="K30" s="188"/>
      <c r="L30" s="187">
        <f>SUM(L28:L29)</f>
        <v>0</v>
      </c>
      <c r="M30" s="187"/>
      <c r="N30" s="187">
        <f>SUM(N28:N29)</f>
        <v>0</v>
      </c>
      <c r="O30" s="179"/>
      <c r="P30" s="179"/>
      <c r="Q30" s="179"/>
      <c r="R30" s="179"/>
    </row>
    <row r="31" spans="2:18" s="177" customFormat="1" ht="13.8" x14ac:dyDescent="0.25">
      <c r="B31" s="171" t="s">
        <v>58</v>
      </c>
      <c r="E31" s="178"/>
      <c r="F31" s="179"/>
      <c r="G31" s="653"/>
      <c r="H31" s="650"/>
      <c r="I31" s="640"/>
      <c r="J31" s="640"/>
      <c r="K31" s="179"/>
      <c r="L31" s="179"/>
      <c r="M31" s="179"/>
      <c r="N31" s="179"/>
      <c r="O31" s="179"/>
      <c r="P31" s="179"/>
      <c r="Q31" s="179"/>
      <c r="R31" s="179"/>
    </row>
    <row r="32" spans="2:18" s="177" customFormat="1" ht="13.8" x14ac:dyDescent="0.25">
      <c r="C32" s="177" t="str">
        <f>'Scorecard Calcs'!B19</f>
        <v>Wat-1</v>
      </c>
      <c r="D32" s="177" t="str">
        <f>'Scorecard Calcs'!C19</f>
        <v>Water use monitoring and reduction</v>
      </c>
      <c r="E32" s="178">
        <f>'Scorecard Calcs'!D19</f>
        <v>3</v>
      </c>
      <c r="F32" s="179">
        <f>'Scorecard Calcs'!E19</f>
        <v>5.6074766355140184</v>
      </c>
      <c r="G32" s="649" t="str">
        <f>'Scorecard Calcs'!H19</f>
        <v>1/3</v>
      </c>
      <c r="H32" s="650">
        <f>'Scorecard Calcs'!I19</f>
        <v>1.8691588785046729</v>
      </c>
      <c r="I32" s="639" t="str">
        <f>'Scorecard Calcs'!L19</f>
        <v>0/3</v>
      </c>
      <c r="J32" s="640">
        <f>'Scorecard Calcs'!M19</f>
        <v>0</v>
      </c>
      <c r="K32" s="180" t="str">
        <f>'Scorecard Calcs'!P19</f>
        <v>0/3</v>
      </c>
      <c r="L32" s="179">
        <f>'Scorecard Calcs'!Q19</f>
        <v>0</v>
      </c>
      <c r="M32" s="180" t="str">
        <f>'Scorecard Calcs'!T19</f>
        <v>0/3</v>
      </c>
      <c r="N32" s="179">
        <f>'Scorecard Calcs'!U19</f>
        <v>0</v>
      </c>
      <c r="O32" s="179"/>
      <c r="P32" s="179"/>
      <c r="Q32" s="179"/>
      <c r="R32" s="179"/>
    </row>
    <row r="33" spans="2:18" s="177" customFormat="1" ht="13.8" x14ac:dyDescent="0.25">
      <c r="C33" s="177" t="str">
        <f>'Scorecard Calcs'!B20</f>
        <v>Wat-2</v>
      </c>
      <c r="D33" s="177" t="str">
        <f>'Scorecard Calcs'!C20</f>
        <v>Replace potable water</v>
      </c>
      <c r="E33" s="178">
        <f>'Scorecard Calcs'!D20</f>
        <v>3</v>
      </c>
      <c r="F33" s="179">
        <f>'Scorecard Calcs'!E20</f>
        <v>3.1152647975077881</v>
      </c>
      <c r="G33" s="649" t="str">
        <f>'Scorecard Calcs'!H20</f>
        <v>2/3</v>
      </c>
      <c r="H33" s="650">
        <f>'Scorecard Calcs'!I20</f>
        <v>2.0768431983385254</v>
      </c>
      <c r="I33" s="639" t="str">
        <f>'Scorecard Calcs'!L20</f>
        <v>2/3</v>
      </c>
      <c r="J33" s="640">
        <f>'Scorecard Calcs'!M20</f>
        <v>2.0768431983385254</v>
      </c>
      <c r="K33" s="180" t="str">
        <f>'Scorecard Calcs'!P20</f>
        <v>0/3</v>
      </c>
      <c r="L33" s="179">
        <f>'Scorecard Calcs'!Q20</f>
        <v>0</v>
      </c>
      <c r="M33" s="180" t="str">
        <f>'Scorecard Calcs'!T20</f>
        <v>0/3</v>
      </c>
      <c r="N33" s="179">
        <f>'Scorecard Calcs'!U20</f>
        <v>0</v>
      </c>
      <c r="O33" s="183"/>
      <c r="P33" s="183"/>
      <c r="Q33" s="183"/>
      <c r="R33" s="183"/>
    </row>
    <row r="34" spans="2:18" s="177" customFormat="1" ht="13.8" x14ac:dyDescent="0.25">
      <c r="C34" s="184"/>
      <c r="D34" s="185" t="s">
        <v>438</v>
      </c>
      <c r="E34" s="186"/>
      <c r="F34" s="187">
        <f>SUM(F32:F33)</f>
        <v>8.722741433021806</v>
      </c>
      <c r="G34" s="651"/>
      <c r="H34" s="652">
        <f>SUM(H32:H33)</f>
        <v>3.9460020768431985</v>
      </c>
      <c r="I34" s="641"/>
      <c r="J34" s="641">
        <f>SUM(J32:J33)</f>
        <v>2.0768431983385254</v>
      </c>
      <c r="K34" s="188"/>
      <c r="L34" s="187">
        <f>SUM(L32:L33)</f>
        <v>0</v>
      </c>
      <c r="M34" s="187"/>
      <c r="N34" s="187">
        <f>SUM(N32:N33)</f>
        <v>0</v>
      </c>
      <c r="O34" s="179"/>
      <c r="P34" s="179"/>
      <c r="Q34" s="179"/>
      <c r="R34" s="179"/>
    </row>
    <row r="35" spans="2:18" s="177" customFormat="1" ht="13.8" x14ac:dyDescent="0.25">
      <c r="E35" s="178"/>
      <c r="F35" s="179"/>
      <c r="G35" s="653"/>
      <c r="H35" s="654"/>
      <c r="I35" s="642"/>
      <c r="J35" s="642"/>
      <c r="K35" s="183"/>
      <c r="L35" s="183"/>
      <c r="M35" s="183"/>
      <c r="N35" s="183"/>
      <c r="O35" s="179"/>
      <c r="P35" s="179"/>
      <c r="Q35" s="179"/>
      <c r="R35" s="179"/>
    </row>
    <row r="36" spans="2:18" s="177" customFormat="1" ht="13.8" x14ac:dyDescent="0.25">
      <c r="B36" s="171" t="s">
        <v>59</v>
      </c>
      <c r="E36" s="178"/>
      <c r="F36" s="179"/>
      <c r="G36" s="653"/>
      <c r="H36" s="650"/>
      <c r="I36" s="640"/>
      <c r="J36" s="640"/>
      <c r="K36" s="179"/>
      <c r="L36" s="179"/>
      <c r="M36" s="179"/>
      <c r="N36" s="179"/>
      <c r="O36" s="179"/>
      <c r="P36" s="179"/>
      <c r="Q36" s="179"/>
      <c r="R36" s="179"/>
    </row>
    <row r="37" spans="2:18" s="177" customFormat="1" ht="13.8" x14ac:dyDescent="0.25">
      <c r="C37" s="177" t="str">
        <f>'Scorecard Calcs'!B21</f>
        <v>Mat-1</v>
      </c>
      <c r="D37" s="177" t="str">
        <f>'Scorecard Calcs'!C21</f>
        <v>Materials footprint measurement and reduction</v>
      </c>
      <c r="E37" s="178">
        <f>'Scorecard Calcs'!D21</f>
        <v>3</v>
      </c>
      <c r="F37" s="179">
        <f>'Scorecard Calcs'!E21</f>
        <v>7.4766355140186906</v>
      </c>
      <c r="G37" s="649" t="str">
        <f>'Scorecard Calcs'!H21</f>
        <v>1/3</v>
      </c>
      <c r="H37" s="650">
        <f>'Scorecard Calcs'!I21</f>
        <v>2.4922118380062304</v>
      </c>
      <c r="I37" s="639" t="str">
        <f>'Scorecard Calcs'!L21</f>
        <v>0/3</v>
      </c>
      <c r="J37" s="640">
        <f>'Scorecard Calcs'!M21</f>
        <v>0</v>
      </c>
      <c r="K37" s="180" t="str">
        <f>'Scorecard Calcs'!P21</f>
        <v>0/3</v>
      </c>
      <c r="L37" s="179">
        <f>'Scorecard Calcs'!Q21</f>
        <v>0</v>
      </c>
      <c r="M37" s="180" t="str">
        <f>'Scorecard Calcs'!T21</f>
        <v>0/3</v>
      </c>
      <c r="N37" s="179">
        <f>'Scorecard Calcs'!U21</f>
        <v>0</v>
      </c>
      <c r="O37" s="179"/>
      <c r="P37" s="179"/>
      <c r="Q37" s="179"/>
      <c r="R37" s="179"/>
    </row>
    <row r="38" spans="2:18" s="177" customFormat="1" ht="13.8" x14ac:dyDescent="0.25">
      <c r="C38" s="177" t="str">
        <f>'Scorecard Calcs'!B22</f>
        <v>Mat-2</v>
      </c>
      <c r="D38" s="177" t="str">
        <f>'Scorecard Calcs'!C22</f>
        <v>Environmentally labelled products and supply chains</v>
      </c>
      <c r="E38" s="178">
        <f>'Scorecard Calcs'!D22</f>
        <v>3</v>
      </c>
      <c r="F38" s="179">
        <f>'Scorecard Calcs'!E22</f>
        <v>0</v>
      </c>
      <c r="G38" s="649" t="str">
        <f>'Scorecard Calcs'!H22</f>
        <v>1/3</v>
      </c>
      <c r="H38" s="650">
        <f>'Scorecard Calcs'!I22</f>
        <v>0</v>
      </c>
      <c r="I38" s="639" t="str">
        <f>'Scorecard Calcs'!L22</f>
        <v>0/3</v>
      </c>
      <c r="J38" s="640">
        <f>'Scorecard Calcs'!M22</f>
        <v>0</v>
      </c>
      <c r="K38" s="180" t="str">
        <f>'Scorecard Calcs'!P22</f>
        <v>0/3</v>
      </c>
      <c r="L38" s="179">
        <f>'Scorecard Calcs'!Q22</f>
        <v>0</v>
      </c>
      <c r="M38" s="180" t="str">
        <f>'Scorecard Calcs'!T22</f>
        <v>0/3</v>
      </c>
      <c r="N38" s="179">
        <f>'Scorecard Calcs'!U22</f>
        <v>0</v>
      </c>
      <c r="O38" s="183"/>
      <c r="P38" s="183"/>
      <c r="Q38" s="183"/>
      <c r="R38" s="183"/>
    </row>
    <row r="39" spans="2:18" s="177" customFormat="1" ht="13.8" x14ac:dyDescent="0.25">
      <c r="C39" s="184"/>
      <c r="D39" s="185" t="s">
        <v>438</v>
      </c>
      <c r="E39" s="186"/>
      <c r="F39" s="187">
        <f>SUM(F37:F38)</f>
        <v>7.4766355140186906</v>
      </c>
      <c r="G39" s="651"/>
      <c r="H39" s="652">
        <f>SUM(H37:H38)</f>
        <v>2.4922118380062304</v>
      </c>
      <c r="I39" s="641"/>
      <c r="J39" s="641">
        <f>SUM(J37:J38)</f>
        <v>0</v>
      </c>
      <c r="K39" s="188"/>
      <c r="L39" s="187">
        <f>SUM(L37:L38)</f>
        <v>0</v>
      </c>
      <c r="M39" s="187"/>
      <c r="N39" s="187">
        <f>SUM(N37:N38)</f>
        <v>0</v>
      </c>
      <c r="O39" s="179"/>
      <c r="P39" s="179"/>
      <c r="Q39" s="179"/>
      <c r="R39" s="179"/>
    </row>
    <row r="40" spans="2:18" s="177" customFormat="1" ht="13.8" x14ac:dyDescent="0.25">
      <c r="B40" s="171" t="s">
        <v>442</v>
      </c>
      <c r="E40" s="178"/>
      <c r="F40" s="179"/>
      <c r="G40" s="653"/>
      <c r="H40" s="650"/>
      <c r="I40" s="640"/>
      <c r="J40" s="640"/>
      <c r="K40" s="179"/>
      <c r="L40" s="179"/>
      <c r="M40" s="179"/>
      <c r="N40" s="179"/>
      <c r="O40" s="179"/>
      <c r="P40" s="179"/>
      <c r="Q40" s="179"/>
      <c r="R40" s="179"/>
    </row>
    <row r="41" spans="2:18" s="177" customFormat="1" ht="13.8" x14ac:dyDescent="0.25">
      <c r="C41" s="177" t="str">
        <f>'Scorecard Calcs'!B23</f>
        <v>Dis-1</v>
      </c>
      <c r="D41" s="177" t="str">
        <f>'Scorecard Calcs'!C23</f>
        <v>Receiving water quality</v>
      </c>
      <c r="E41" s="178">
        <f>'Scorecard Calcs'!D23</f>
        <v>3</v>
      </c>
      <c r="F41" s="179">
        <f>'Scorecard Calcs'!E23</f>
        <v>2.9595015576323989</v>
      </c>
      <c r="G41" s="649" t="str">
        <f>'Scorecard Calcs'!H23</f>
        <v>2/3</v>
      </c>
      <c r="H41" s="650">
        <f>'Scorecard Calcs'!I23</f>
        <v>1.9730010384215992</v>
      </c>
      <c r="I41" s="639" t="str">
        <f>'Scorecard Calcs'!L23</f>
        <v>1/3</v>
      </c>
      <c r="J41" s="640">
        <f>'Scorecard Calcs'!M23</f>
        <v>0.98650051921079962</v>
      </c>
      <c r="K41" s="180" t="str">
        <f>'Scorecard Calcs'!P23</f>
        <v>0/3</v>
      </c>
      <c r="L41" s="179">
        <f>'Scorecard Calcs'!Q23</f>
        <v>0</v>
      </c>
      <c r="M41" s="180" t="str">
        <f>'Scorecard Calcs'!T23</f>
        <v>0/3</v>
      </c>
      <c r="N41" s="179">
        <f>'Scorecard Calcs'!U23</f>
        <v>0</v>
      </c>
      <c r="O41" s="179"/>
      <c r="P41" s="179"/>
      <c r="Q41" s="179"/>
      <c r="R41" s="179"/>
    </row>
    <row r="42" spans="2:18" s="177" customFormat="1" ht="13.8" x14ac:dyDescent="0.25">
      <c r="C42" s="177" t="str">
        <f>'Scorecard Calcs'!B24</f>
        <v>Dis-2</v>
      </c>
      <c r="D42" s="177" t="str">
        <f>'Scorecard Calcs'!C24</f>
        <v>Noise</v>
      </c>
      <c r="E42" s="178">
        <f>'Scorecard Calcs'!D24</f>
        <v>4</v>
      </c>
      <c r="F42" s="179">
        <f>'Scorecard Calcs'!E24</f>
        <v>3.9460020768431985</v>
      </c>
      <c r="G42" s="649" t="str">
        <f>'Scorecard Calcs'!H24</f>
        <v>2/3</v>
      </c>
      <c r="H42" s="650">
        <f>'Scorecard Calcs'!I24</f>
        <v>2.630668051228799</v>
      </c>
      <c r="I42" s="639" t="str">
        <f>'Scorecard Calcs'!L24</f>
        <v>3/3</v>
      </c>
      <c r="J42" s="640">
        <f>'Scorecard Calcs'!M24</f>
        <v>3.9460020768431985</v>
      </c>
      <c r="K42" s="180" t="str">
        <f>'Scorecard Calcs'!P24</f>
        <v>0/3</v>
      </c>
      <c r="L42" s="179">
        <f>'Scorecard Calcs'!Q24</f>
        <v>0</v>
      </c>
      <c r="M42" s="180" t="str">
        <f>'Scorecard Calcs'!T24</f>
        <v>0/3</v>
      </c>
      <c r="N42" s="179">
        <f>'Scorecard Calcs'!U24</f>
        <v>0</v>
      </c>
      <c r="O42" s="179"/>
      <c r="P42" s="179"/>
      <c r="Q42" s="179"/>
      <c r="R42" s="179"/>
    </row>
    <row r="43" spans="2:18" s="177" customFormat="1" ht="13.8" x14ac:dyDescent="0.25">
      <c r="C43" s="177" t="str">
        <f>'Scorecard Calcs'!B25</f>
        <v>Dis-3</v>
      </c>
      <c r="D43" s="177" t="str">
        <f>'Scorecard Calcs'!C25</f>
        <v>Vibration</v>
      </c>
      <c r="E43" s="178">
        <f>'Scorecard Calcs'!D25</f>
        <v>3</v>
      </c>
      <c r="F43" s="179">
        <f>'Scorecard Calcs'!E25</f>
        <v>2.9595015576323989</v>
      </c>
      <c r="G43" s="649" t="str">
        <f>'Scorecard Calcs'!H25</f>
        <v>2/3</v>
      </c>
      <c r="H43" s="650">
        <f>'Scorecard Calcs'!I25</f>
        <v>1.9730010384215992</v>
      </c>
      <c r="I43" s="639" t="str">
        <f>'Scorecard Calcs'!L25</f>
        <v>0/3</v>
      </c>
      <c r="J43" s="640">
        <f>'Scorecard Calcs'!M25</f>
        <v>0</v>
      </c>
      <c r="K43" s="180" t="str">
        <f>'Scorecard Calcs'!P25</f>
        <v>0/3</v>
      </c>
      <c r="L43" s="179">
        <f>'Scorecard Calcs'!Q25</f>
        <v>0</v>
      </c>
      <c r="M43" s="180" t="str">
        <f>'Scorecard Calcs'!T25</f>
        <v>0/3</v>
      </c>
      <c r="N43" s="179">
        <f>'Scorecard Calcs'!U25</f>
        <v>0</v>
      </c>
      <c r="O43" s="179"/>
      <c r="P43" s="179"/>
      <c r="Q43" s="179"/>
      <c r="R43" s="179"/>
    </row>
    <row r="44" spans="2:18" s="177" customFormat="1" ht="13.8" x14ac:dyDescent="0.25">
      <c r="C44" s="177" t="str">
        <f>'Scorecard Calcs'!B26</f>
        <v>Dis-4</v>
      </c>
      <c r="D44" s="177" t="str">
        <f>'Scorecard Calcs'!C26</f>
        <v>Air quality</v>
      </c>
      <c r="E44" s="178">
        <f>'Scorecard Calcs'!D26</f>
        <v>4</v>
      </c>
      <c r="F44" s="179">
        <f>'Scorecard Calcs'!E26</f>
        <v>3.9460020768431985</v>
      </c>
      <c r="G44" s="649" t="str">
        <f>'Scorecard Calcs'!H26</f>
        <v>2/3</v>
      </c>
      <c r="H44" s="650">
        <f>'Scorecard Calcs'!I26</f>
        <v>2.630668051228799</v>
      </c>
      <c r="I44" s="639" t="str">
        <f>'Scorecard Calcs'!L26</f>
        <v>0/3</v>
      </c>
      <c r="J44" s="640">
        <f>'Scorecard Calcs'!M26</f>
        <v>0</v>
      </c>
      <c r="K44" s="180" t="str">
        <f>'Scorecard Calcs'!P26</f>
        <v>0/3</v>
      </c>
      <c r="L44" s="179">
        <f>'Scorecard Calcs'!Q26</f>
        <v>0</v>
      </c>
      <c r="M44" s="180" t="str">
        <f>'Scorecard Calcs'!T26</f>
        <v>0/3</v>
      </c>
      <c r="N44" s="179">
        <f>'Scorecard Calcs'!U26</f>
        <v>0</v>
      </c>
      <c r="O44" s="179"/>
      <c r="P44" s="179"/>
      <c r="Q44" s="179"/>
      <c r="R44" s="179"/>
    </row>
    <row r="45" spans="2:18" s="177" customFormat="1" ht="13.8" x14ac:dyDescent="0.25">
      <c r="C45" s="177" t="str">
        <f>'Scorecard Calcs'!B27</f>
        <v>Dis-5</v>
      </c>
      <c r="D45" s="177" t="str">
        <f>'Scorecard Calcs'!C27</f>
        <v>Light pollution</v>
      </c>
      <c r="E45" s="178">
        <f>'Scorecard Calcs'!D27</f>
        <v>2</v>
      </c>
      <c r="F45" s="179">
        <f>'Scorecard Calcs'!E27</f>
        <v>0.83073727933541019</v>
      </c>
      <c r="G45" s="649" t="str">
        <f>'Scorecard Calcs'!H27</f>
        <v>1/1</v>
      </c>
      <c r="H45" s="650">
        <f>'Scorecard Calcs'!I27</f>
        <v>0.83073727933541019</v>
      </c>
      <c r="I45" s="639" t="str">
        <f>'Scorecard Calcs'!L27</f>
        <v>0/1</v>
      </c>
      <c r="J45" s="640">
        <f>'Scorecard Calcs'!M27</f>
        <v>0</v>
      </c>
      <c r="K45" s="180" t="str">
        <f>'Scorecard Calcs'!P27</f>
        <v>0/1</v>
      </c>
      <c r="L45" s="179">
        <f>'Scorecard Calcs'!Q27</f>
        <v>0</v>
      </c>
      <c r="M45" s="180" t="str">
        <f>'Scorecard Calcs'!T27</f>
        <v>0/1</v>
      </c>
      <c r="N45" s="179">
        <f>'Scorecard Calcs'!U27</f>
        <v>0</v>
      </c>
      <c r="O45" s="183"/>
      <c r="P45" s="183"/>
      <c r="Q45" s="183"/>
      <c r="R45" s="183"/>
    </row>
    <row r="46" spans="2:18" s="177" customFormat="1" ht="13.8" x14ac:dyDescent="0.25">
      <c r="C46" s="184"/>
      <c r="D46" s="185" t="s">
        <v>438</v>
      </c>
      <c r="E46" s="186"/>
      <c r="F46" s="187">
        <f>SUM(F41:F45)</f>
        <v>14.641744548286605</v>
      </c>
      <c r="G46" s="651"/>
      <c r="H46" s="652">
        <f>SUM(H41:H45)</f>
        <v>10.038075458636207</v>
      </c>
      <c r="I46" s="641"/>
      <c r="J46" s="641">
        <f>SUM(J41:J45)</f>
        <v>4.9325025960539985</v>
      </c>
      <c r="K46" s="188"/>
      <c r="L46" s="187">
        <f>SUM(L41:L45)</f>
        <v>0</v>
      </c>
      <c r="M46" s="187"/>
      <c r="N46" s="187">
        <f>SUM(N41:N45)</f>
        <v>0</v>
      </c>
      <c r="O46" s="179"/>
      <c r="P46" s="179"/>
      <c r="Q46" s="179"/>
      <c r="R46" s="179"/>
    </row>
    <row r="47" spans="2:18" s="177" customFormat="1" ht="13.8" x14ac:dyDescent="0.25">
      <c r="B47" s="171" t="s">
        <v>443</v>
      </c>
      <c r="E47" s="178"/>
      <c r="F47" s="179"/>
      <c r="G47" s="653"/>
      <c r="H47" s="650"/>
      <c r="I47" s="640"/>
      <c r="J47" s="640"/>
      <c r="K47" s="179"/>
      <c r="L47" s="179"/>
      <c r="M47" s="179"/>
      <c r="N47" s="179"/>
      <c r="O47" s="179"/>
      <c r="P47" s="179"/>
      <c r="Q47" s="179"/>
      <c r="R47" s="179"/>
    </row>
    <row r="48" spans="2:18" s="177" customFormat="1" ht="13.8" x14ac:dyDescent="0.25">
      <c r="C48" s="177" t="str">
        <f>'Scorecard Calcs'!B28</f>
        <v>Lan-1</v>
      </c>
      <c r="D48" s="177" t="str">
        <f>'Scorecard Calcs'!C28</f>
        <v>Previous land use</v>
      </c>
      <c r="E48" s="178">
        <f>'Scorecard Calcs'!D28</f>
        <v>2</v>
      </c>
      <c r="F48" s="179">
        <f>'Scorecard Calcs'!E28</f>
        <v>2.0768431983385258</v>
      </c>
      <c r="G48" s="649" t="str">
        <f>'Scorecard Calcs'!H28</f>
        <v>2/3</v>
      </c>
      <c r="H48" s="650">
        <f>'Scorecard Calcs'!I28</f>
        <v>1.3845621322256838</v>
      </c>
      <c r="I48" s="639" t="str">
        <f>'Scorecard Calcs'!L28</f>
        <v>1/3</v>
      </c>
      <c r="J48" s="640">
        <f>'Scorecard Calcs'!M28</f>
        <v>0.6922810661128419</v>
      </c>
      <c r="K48" s="180" t="str">
        <f>'Scorecard Calcs'!P28</f>
        <v>0/3</v>
      </c>
      <c r="L48" s="179">
        <f>'Scorecard Calcs'!Q28</f>
        <v>0</v>
      </c>
      <c r="M48" s="180" t="str">
        <f>'Scorecard Calcs'!T28</f>
        <v>0/3</v>
      </c>
      <c r="N48" s="179">
        <f>'Scorecard Calcs'!U28</f>
        <v>0</v>
      </c>
      <c r="O48" s="179"/>
      <c r="P48" s="179"/>
      <c r="Q48" s="179"/>
      <c r="R48" s="179"/>
    </row>
    <row r="49" spans="2:18" s="177" customFormat="1" ht="13.8" x14ac:dyDescent="0.25">
      <c r="C49" s="177" t="str">
        <f>'Scorecard Calcs'!B29</f>
        <v>Lan-2</v>
      </c>
      <c r="D49" s="177" t="str">
        <f>'Scorecard Calcs'!C29</f>
        <v>Conservation of on site resources</v>
      </c>
      <c r="E49" s="178">
        <f>'Scorecard Calcs'!D29</f>
        <v>2</v>
      </c>
      <c r="F49" s="179">
        <f>'Scorecard Calcs'!E29</f>
        <v>0.83073727933541019</v>
      </c>
      <c r="G49" s="649" t="str">
        <f>'Scorecard Calcs'!H29</f>
        <v>2/3</v>
      </c>
      <c r="H49" s="650">
        <f>'Scorecard Calcs'!I29</f>
        <v>0.5538248528902735</v>
      </c>
      <c r="I49" s="639" t="str">
        <f>'Scorecard Calcs'!L29</f>
        <v>1/3</v>
      </c>
      <c r="J49" s="640">
        <f>'Scorecard Calcs'!M29</f>
        <v>0.27691242644513675</v>
      </c>
      <c r="K49" s="180" t="str">
        <f>'Scorecard Calcs'!P29</f>
        <v>0/3</v>
      </c>
      <c r="L49" s="179">
        <f>'Scorecard Calcs'!Q29</f>
        <v>0</v>
      </c>
      <c r="M49" s="180" t="str">
        <f>'Scorecard Calcs'!T29</f>
        <v>0/3</v>
      </c>
      <c r="N49" s="179">
        <f>'Scorecard Calcs'!U29</f>
        <v>0</v>
      </c>
      <c r="O49" s="179"/>
      <c r="P49" s="179"/>
      <c r="Q49" s="179"/>
      <c r="R49" s="179"/>
    </row>
    <row r="50" spans="2:18" s="177" customFormat="1" ht="13.8" x14ac:dyDescent="0.25">
      <c r="C50" s="177" t="str">
        <f>'Scorecard Calcs'!B30</f>
        <v>Lan-3</v>
      </c>
      <c r="D50" s="177" t="str">
        <f>'Scorecard Calcs'!C30</f>
        <v>Contamination and remediation</v>
      </c>
      <c r="E50" s="178">
        <f>'Scorecard Calcs'!D30</f>
        <v>0</v>
      </c>
      <c r="F50" s="179">
        <f>'Scorecard Calcs'!E30</f>
        <v>0</v>
      </c>
      <c r="G50" s="649" t="str">
        <f>'Scorecard Calcs'!H30</f>
        <v>0/3</v>
      </c>
      <c r="H50" s="650">
        <f>'Scorecard Calcs'!I30</f>
        <v>0</v>
      </c>
      <c r="I50" s="639" t="str">
        <f>'Scorecard Calcs'!L30</f>
        <v>1/3</v>
      </c>
      <c r="J50" s="640">
        <f>'Scorecard Calcs'!M30</f>
        <v>0</v>
      </c>
      <c r="K50" s="180" t="str">
        <f>'Scorecard Calcs'!P30</f>
        <v>0/3</v>
      </c>
      <c r="L50" s="179">
        <f>'Scorecard Calcs'!Q30</f>
        <v>0</v>
      </c>
      <c r="M50" s="180" t="str">
        <f>'Scorecard Calcs'!T30</f>
        <v>0/3</v>
      </c>
      <c r="N50" s="179">
        <f>'Scorecard Calcs'!U30</f>
        <v>0</v>
      </c>
      <c r="O50" s="179"/>
      <c r="P50" s="179"/>
      <c r="Q50" s="179"/>
      <c r="R50" s="179"/>
    </row>
    <row r="51" spans="2:18" s="177" customFormat="1" ht="13.8" x14ac:dyDescent="0.25">
      <c r="C51" s="177" t="str">
        <f>'Scorecard Calcs'!B31</f>
        <v>Lan-4</v>
      </c>
      <c r="D51" s="177" t="str">
        <f>'Scorecard Calcs'!C31</f>
        <v>Flooding design</v>
      </c>
      <c r="E51" s="178">
        <f>'Scorecard Calcs'!D31</f>
        <v>3</v>
      </c>
      <c r="F51" s="179">
        <f>'Scorecard Calcs'!E31</f>
        <v>1.8691588785046731</v>
      </c>
      <c r="G51" s="649" t="str">
        <f>'Scorecard Calcs'!H31</f>
        <v>0/2</v>
      </c>
      <c r="H51" s="650">
        <f>'Scorecard Calcs'!I31</f>
        <v>0</v>
      </c>
      <c r="I51" s="639" t="str">
        <f>'Scorecard Calcs'!L31</f>
        <v>0/2</v>
      </c>
      <c r="J51" s="640">
        <f>'Scorecard Calcs'!M31</f>
        <v>0</v>
      </c>
      <c r="K51" s="180" t="str">
        <f>'Scorecard Calcs'!P31</f>
        <v>0/2</v>
      </c>
      <c r="L51" s="179">
        <f>'Scorecard Calcs'!Q31</f>
        <v>0</v>
      </c>
      <c r="M51" s="180" t="str">
        <f>'Scorecard Calcs'!T31</f>
        <v>0/2</v>
      </c>
      <c r="N51" s="179">
        <f>'Scorecard Calcs'!U31</f>
        <v>0</v>
      </c>
      <c r="O51" s="183"/>
      <c r="P51" s="183"/>
      <c r="Q51" s="183"/>
      <c r="R51" s="183"/>
    </row>
    <row r="52" spans="2:18" s="177" customFormat="1" ht="13.8" x14ac:dyDescent="0.25">
      <c r="C52" s="184"/>
      <c r="D52" s="185" t="s">
        <v>438</v>
      </c>
      <c r="E52" s="186"/>
      <c r="F52" s="187">
        <f>SUM(F48:F51)</f>
        <v>4.7767393561786093</v>
      </c>
      <c r="G52" s="651"/>
      <c r="H52" s="652">
        <f>SUM(H48:H51)</f>
        <v>1.9383869851159572</v>
      </c>
      <c r="I52" s="641"/>
      <c r="J52" s="641">
        <f>SUM(J48:J51)</f>
        <v>0.9691934925579786</v>
      </c>
      <c r="K52" s="188"/>
      <c r="L52" s="187">
        <f>SUM(L48:L51)</f>
        <v>0</v>
      </c>
      <c r="M52" s="187"/>
      <c r="N52" s="187">
        <f>SUM(N48:N51)</f>
        <v>0</v>
      </c>
      <c r="O52" s="179"/>
      <c r="P52" s="179"/>
      <c r="Q52" s="179"/>
      <c r="R52" s="179"/>
    </row>
    <row r="53" spans="2:18" s="177" customFormat="1" ht="13.8" x14ac:dyDescent="0.25">
      <c r="B53" s="171" t="s">
        <v>444</v>
      </c>
      <c r="E53" s="178"/>
      <c r="F53" s="179"/>
      <c r="G53" s="653"/>
      <c r="H53" s="650"/>
      <c r="I53" s="640"/>
      <c r="J53" s="640"/>
      <c r="K53" s="179"/>
      <c r="L53" s="179"/>
      <c r="M53" s="179"/>
      <c r="N53" s="179"/>
      <c r="O53" s="179"/>
      <c r="P53" s="179"/>
      <c r="Q53" s="179"/>
      <c r="R53" s="179"/>
    </row>
    <row r="54" spans="2:18" s="177" customFormat="1" ht="13.8" x14ac:dyDescent="0.25">
      <c r="C54" s="177" t="str">
        <f>'Scorecard Calcs'!B32</f>
        <v>Was-1</v>
      </c>
      <c r="D54" s="177" t="str">
        <f>'Scorecard Calcs'!C32</f>
        <v>Waste management</v>
      </c>
      <c r="E54" s="178">
        <f>'Scorecard Calcs'!D32</f>
        <v>3</v>
      </c>
      <c r="F54" s="179">
        <f>'Scorecard Calcs'!E32</f>
        <v>2.4922118380062304</v>
      </c>
      <c r="G54" s="649" t="str">
        <f>'Scorecard Calcs'!H32</f>
        <v>2/2</v>
      </c>
      <c r="H54" s="650">
        <f>'Scorecard Calcs'!I32</f>
        <v>2.4922118380062304</v>
      </c>
      <c r="I54" s="639" t="str">
        <f>'Scorecard Calcs'!L32</f>
        <v>1/2</v>
      </c>
      <c r="J54" s="640">
        <f>'Scorecard Calcs'!M32</f>
        <v>1.2461059190031152</v>
      </c>
      <c r="K54" s="180" t="str">
        <f>'Scorecard Calcs'!P32</f>
        <v>0/2</v>
      </c>
      <c r="L54" s="179">
        <f>'Scorecard Calcs'!Q32</f>
        <v>0</v>
      </c>
      <c r="M54" s="180" t="str">
        <f>'Scorecard Calcs'!T32</f>
        <v>0/2</v>
      </c>
      <c r="N54" s="179">
        <f>'Scorecard Calcs'!U32</f>
        <v>0</v>
      </c>
      <c r="O54" s="179"/>
      <c r="P54" s="179"/>
      <c r="Q54" s="179"/>
      <c r="R54" s="179"/>
    </row>
    <row r="55" spans="2:18" s="177" customFormat="1" ht="13.8" x14ac:dyDescent="0.25">
      <c r="C55" s="177" t="str">
        <f>'Scorecard Calcs'!B33</f>
        <v>Was-2</v>
      </c>
      <c r="D55" s="177" t="str">
        <f>'Scorecard Calcs'!C33</f>
        <v>Diversion from landfill</v>
      </c>
      <c r="E55" s="178">
        <f>'Scorecard Calcs'!D33</f>
        <v>3</v>
      </c>
      <c r="F55" s="179">
        <f>'Scorecard Calcs'!E33</f>
        <v>0</v>
      </c>
      <c r="G55" s="649" t="str">
        <f>'Scorecard Calcs'!H33</f>
        <v>1/3</v>
      </c>
      <c r="H55" s="650">
        <f>'Scorecard Calcs'!I33</f>
        <v>0</v>
      </c>
      <c r="I55" s="639" t="str">
        <f>'Scorecard Calcs'!L33</f>
        <v>0/3</v>
      </c>
      <c r="J55" s="640">
        <f>'Scorecard Calcs'!M33</f>
        <v>0</v>
      </c>
      <c r="K55" s="180" t="str">
        <f>'Scorecard Calcs'!P33</f>
        <v>0/3</v>
      </c>
      <c r="L55" s="179">
        <f>'Scorecard Calcs'!Q33</f>
        <v>0</v>
      </c>
      <c r="M55" s="180" t="str">
        <f>'Scorecard Calcs'!T33</f>
        <v>0/3</v>
      </c>
      <c r="N55" s="179">
        <f>'Scorecard Calcs'!U33</f>
        <v>0</v>
      </c>
      <c r="O55" s="179"/>
      <c r="P55" s="179"/>
      <c r="Q55" s="179"/>
      <c r="R55" s="179"/>
    </row>
    <row r="56" spans="2:18" s="177" customFormat="1" ht="13.8" x14ac:dyDescent="0.25">
      <c r="C56" s="177" t="str">
        <f>'Scorecard Calcs'!B34</f>
        <v>Was-3</v>
      </c>
      <c r="D56" s="177" t="str">
        <f>'Scorecard Calcs'!C34</f>
        <v>Deconstruction/ Disassembly/ Adaptability</v>
      </c>
      <c r="E56" s="178">
        <f>'Scorecard Calcs'!D34</f>
        <v>2</v>
      </c>
      <c r="F56" s="179">
        <f>'Scorecard Calcs'!E34</f>
        <v>1.2461059190031152</v>
      </c>
      <c r="G56" s="649" t="str">
        <f>'Scorecard Calcs'!H34</f>
        <v>0/3</v>
      </c>
      <c r="H56" s="650">
        <f>'Scorecard Calcs'!I34</f>
        <v>0</v>
      </c>
      <c r="I56" s="639" t="str">
        <f>'Scorecard Calcs'!L34</f>
        <v>0/3</v>
      </c>
      <c r="J56" s="640">
        <f>'Scorecard Calcs'!M34</f>
        <v>0</v>
      </c>
      <c r="K56" s="180" t="str">
        <f>'Scorecard Calcs'!P34</f>
        <v>0/3</v>
      </c>
      <c r="L56" s="179">
        <f>'Scorecard Calcs'!Q34</f>
        <v>0</v>
      </c>
      <c r="M56" s="180" t="str">
        <f>'Scorecard Calcs'!T34</f>
        <v>0/3</v>
      </c>
      <c r="N56" s="179">
        <f>'Scorecard Calcs'!U34</f>
        <v>0</v>
      </c>
      <c r="O56" s="183"/>
      <c r="P56" s="183"/>
      <c r="Q56" s="183"/>
      <c r="R56" s="183"/>
    </row>
    <row r="57" spans="2:18" s="177" customFormat="1" ht="13.8" x14ac:dyDescent="0.25">
      <c r="C57" s="184"/>
      <c r="D57" s="185" t="s">
        <v>438</v>
      </c>
      <c r="E57" s="186"/>
      <c r="F57" s="187">
        <f>SUM(F54:F56)</f>
        <v>3.7383177570093453</v>
      </c>
      <c r="G57" s="651"/>
      <c r="H57" s="652">
        <f>SUM(H54:H56)</f>
        <v>2.4922118380062304</v>
      </c>
      <c r="I57" s="641"/>
      <c r="J57" s="641">
        <f>SUM(J54:J56)</f>
        <v>1.2461059190031152</v>
      </c>
      <c r="K57" s="188"/>
      <c r="L57" s="187">
        <f>SUM(L54:L56)</f>
        <v>0</v>
      </c>
      <c r="M57" s="187"/>
      <c r="N57" s="187">
        <f>SUM(N54:N56)</f>
        <v>0</v>
      </c>
      <c r="O57" s="179"/>
      <c r="P57" s="179"/>
      <c r="Q57" s="179"/>
      <c r="R57" s="179"/>
    </row>
    <row r="58" spans="2:18" s="177" customFormat="1" ht="13.8" x14ac:dyDescent="0.25">
      <c r="B58" s="171" t="s">
        <v>445</v>
      </c>
      <c r="E58" s="178"/>
      <c r="F58" s="179"/>
      <c r="G58" s="653"/>
      <c r="H58" s="650"/>
      <c r="I58" s="640"/>
      <c r="J58" s="640"/>
      <c r="K58" s="179"/>
      <c r="L58" s="179"/>
      <c r="M58" s="179"/>
      <c r="N58" s="179"/>
      <c r="O58" s="179"/>
      <c r="P58" s="179"/>
      <c r="Q58" s="179"/>
      <c r="R58" s="179"/>
    </row>
    <row r="59" spans="2:18" s="177" customFormat="1" ht="13.8" x14ac:dyDescent="0.25">
      <c r="C59" s="177" t="str">
        <f>'Scorecard Calcs'!B35</f>
        <v>Eco-1</v>
      </c>
      <c r="D59" s="177" t="str">
        <f>'Scorecard Calcs'!C35</f>
        <v>Ecological value</v>
      </c>
      <c r="E59" s="178">
        <f>'Scorecard Calcs'!D35</f>
        <v>3</v>
      </c>
      <c r="F59" s="179">
        <f>'Scorecard Calcs'!E35</f>
        <v>9.3457943925233646</v>
      </c>
      <c r="G59" s="649" t="str">
        <f>'Scorecard Calcs'!H35</f>
        <v>1/3</v>
      </c>
      <c r="H59" s="650">
        <f>'Scorecard Calcs'!I35</f>
        <v>3.1152647975077881</v>
      </c>
      <c r="I59" s="639" t="str">
        <f>'Scorecard Calcs'!L35</f>
        <v>0/3</v>
      </c>
      <c r="J59" s="640">
        <f>'Scorecard Calcs'!M35</f>
        <v>0</v>
      </c>
      <c r="K59" s="180" t="str">
        <f>'Scorecard Calcs'!P35</f>
        <v>0/3</v>
      </c>
      <c r="L59" s="179">
        <f>'Scorecard Calcs'!Q35</f>
        <v>0</v>
      </c>
      <c r="M59" s="180" t="str">
        <f>'Scorecard Calcs'!T35</f>
        <v>0/3</v>
      </c>
      <c r="N59" s="179">
        <f>'Scorecard Calcs'!U35</f>
        <v>0</v>
      </c>
      <c r="O59" s="179"/>
      <c r="P59" s="179"/>
      <c r="Q59" s="179"/>
      <c r="R59" s="179"/>
    </row>
    <row r="60" spans="2:18" s="177" customFormat="1" ht="13.8" x14ac:dyDescent="0.25">
      <c r="C60" s="177" t="str">
        <f>'Scorecard Calcs'!B36</f>
        <v>Eco-2</v>
      </c>
      <c r="D60" s="177" t="str">
        <f>'Scorecard Calcs'!C36</f>
        <v>Habitat connectivity</v>
      </c>
      <c r="E60" s="178">
        <f>'Scorecard Calcs'!D36</f>
        <v>3</v>
      </c>
      <c r="F60" s="179">
        <f>'Scorecard Calcs'!E36</f>
        <v>3.7383177570093453</v>
      </c>
      <c r="G60" s="649" t="str">
        <f>'Scorecard Calcs'!H36</f>
        <v>2/3</v>
      </c>
      <c r="H60" s="650">
        <f>'Scorecard Calcs'!I36</f>
        <v>2.4922118380062304</v>
      </c>
      <c r="I60" s="639" t="str">
        <f>'Scorecard Calcs'!L36</f>
        <v>0/3</v>
      </c>
      <c r="J60" s="640">
        <f>'Scorecard Calcs'!M36</f>
        <v>0</v>
      </c>
      <c r="K60" s="180" t="str">
        <f>'Scorecard Calcs'!P36</f>
        <v>0/3</v>
      </c>
      <c r="L60" s="179">
        <f>'Scorecard Calcs'!Q36</f>
        <v>0</v>
      </c>
      <c r="M60" s="180" t="str">
        <f>'Scorecard Calcs'!T36</f>
        <v>0/3</v>
      </c>
      <c r="N60" s="179">
        <f>'Scorecard Calcs'!U36</f>
        <v>0</v>
      </c>
      <c r="O60" s="183"/>
      <c r="P60" s="183"/>
      <c r="Q60" s="183"/>
      <c r="R60" s="183"/>
    </row>
    <row r="61" spans="2:18" s="177" customFormat="1" ht="13.8" x14ac:dyDescent="0.25">
      <c r="C61" s="184"/>
      <c r="D61" s="185" t="s">
        <v>438</v>
      </c>
      <c r="E61" s="186"/>
      <c r="F61" s="187">
        <f>SUM(F59:F60)</f>
        <v>13.084112149532711</v>
      </c>
      <c r="G61" s="651"/>
      <c r="H61" s="652">
        <f>SUM(H59:H60)</f>
        <v>5.6074766355140184</v>
      </c>
      <c r="I61" s="641"/>
      <c r="J61" s="641">
        <f>SUM(J59:J60)</f>
        <v>0</v>
      </c>
      <c r="K61" s="188"/>
      <c r="L61" s="187">
        <f>SUM(L59:L60)</f>
        <v>0</v>
      </c>
      <c r="M61" s="187"/>
      <c r="N61" s="187">
        <f>SUM(N59:N60)</f>
        <v>0</v>
      </c>
      <c r="O61" s="179"/>
      <c r="P61" s="179"/>
      <c r="Q61" s="179"/>
      <c r="R61" s="179"/>
    </row>
    <row r="62" spans="2:18" s="177" customFormat="1" ht="13.8" x14ac:dyDescent="0.25">
      <c r="B62" s="171" t="s">
        <v>446</v>
      </c>
      <c r="E62" s="178"/>
      <c r="F62" s="179"/>
      <c r="G62" s="653"/>
      <c r="H62" s="650"/>
      <c r="I62" s="640"/>
      <c r="J62" s="640"/>
      <c r="K62" s="179"/>
      <c r="L62" s="179"/>
      <c r="M62" s="179"/>
      <c r="N62" s="179"/>
      <c r="O62" s="179"/>
      <c r="P62" s="179"/>
      <c r="Q62" s="179"/>
      <c r="R62" s="179"/>
    </row>
    <row r="63" spans="2:18" s="177" customFormat="1" ht="13.8" x14ac:dyDescent="0.25">
      <c r="C63" s="177" t="str">
        <f>'Scorecard Calcs'!B37</f>
        <v>Hea-1</v>
      </c>
      <c r="D63" s="177" t="str">
        <f>'Scorecard Calcs'!C37</f>
        <v>Community health and well-being</v>
      </c>
      <c r="E63" s="178">
        <f>'Scorecard Calcs'!D37</f>
        <v>2</v>
      </c>
      <c r="F63" s="179">
        <f>'Scorecard Calcs'!E37</f>
        <v>2.0768431983385254</v>
      </c>
      <c r="G63" s="649" t="str">
        <f>'Scorecard Calcs'!H37</f>
        <v>2/3</v>
      </c>
      <c r="H63" s="650">
        <f>'Scorecard Calcs'!I37</f>
        <v>1.3845621322256836</v>
      </c>
      <c r="I63" s="639" t="str">
        <f>'Scorecard Calcs'!L37</f>
        <v>2/3</v>
      </c>
      <c r="J63" s="640">
        <f>'Scorecard Calcs'!M37</f>
        <v>1.3845621322256836</v>
      </c>
      <c r="K63" s="180" t="str">
        <f>'Scorecard Calcs'!P37</f>
        <v>0/3</v>
      </c>
      <c r="L63" s="179">
        <f>'Scorecard Calcs'!Q37</f>
        <v>0</v>
      </c>
      <c r="M63" s="180" t="str">
        <f>'Scorecard Calcs'!T37</f>
        <v>0/3</v>
      </c>
      <c r="N63" s="179">
        <f>'Scorecard Calcs'!U37</f>
        <v>0</v>
      </c>
      <c r="O63" s="179"/>
      <c r="P63" s="179"/>
      <c r="Q63" s="179"/>
      <c r="R63" s="179"/>
    </row>
    <row r="64" spans="2:18" s="177" customFormat="1" ht="13.8" x14ac:dyDescent="0.25">
      <c r="C64" s="177" t="str">
        <f>'Scorecard Calcs'!B38</f>
        <v>Hea-2</v>
      </c>
      <c r="D64" s="177" t="str">
        <f>'Scorecard Calcs'!C38</f>
        <v>Crime prevention</v>
      </c>
      <c r="E64" s="178">
        <f>'Scorecard Calcs'!D38</f>
        <v>2</v>
      </c>
      <c r="F64" s="179">
        <f>'Scorecard Calcs'!E38</f>
        <v>2.0768431983385254</v>
      </c>
      <c r="G64" s="649" t="str">
        <f>'Scorecard Calcs'!H38</f>
        <v>2/2</v>
      </c>
      <c r="H64" s="650">
        <f>'Scorecard Calcs'!I38</f>
        <v>2.0768431983385254</v>
      </c>
      <c r="I64" s="639" t="str">
        <f>'Scorecard Calcs'!L38</f>
        <v>1/2</v>
      </c>
      <c r="J64" s="640">
        <f>'Scorecard Calcs'!M38</f>
        <v>1.0384215991692627</v>
      </c>
      <c r="K64" s="180" t="str">
        <f>'Scorecard Calcs'!P38</f>
        <v>0/2</v>
      </c>
      <c r="L64" s="179">
        <f>'Scorecard Calcs'!Q38</f>
        <v>0</v>
      </c>
      <c r="M64" s="180" t="str">
        <f>'Scorecard Calcs'!T38</f>
        <v>0/2</v>
      </c>
      <c r="N64" s="179">
        <f>'Scorecard Calcs'!U38</f>
        <v>0</v>
      </c>
      <c r="O64" s="179"/>
      <c r="P64" s="179"/>
      <c r="Q64" s="179"/>
      <c r="R64" s="179"/>
    </row>
    <row r="65" spans="2:18" s="177" customFormat="1" ht="13.8" x14ac:dyDescent="0.25">
      <c r="C65" s="184"/>
      <c r="D65" s="185" t="s">
        <v>438</v>
      </c>
      <c r="E65" s="186"/>
      <c r="F65" s="187">
        <f>SUM(F63:F64)</f>
        <v>4.1536863966770508</v>
      </c>
      <c r="G65" s="651"/>
      <c r="H65" s="652">
        <f>SUM(H63:H64)</f>
        <v>3.461405330564209</v>
      </c>
      <c r="I65" s="641"/>
      <c r="J65" s="641">
        <f>SUM(J63:J64)</f>
        <v>2.4229837313949463</v>
      </c>
      <c r="K65" s="188"/>
      <c r="L65" s="187">
        <f>SUM(L63:L64)</f>
        <v>0</v>
      </c>
      <c r="M65" s="187"/>
      <c r="N65" s="187">
        <f>SUM(N63:N64)</f>
        <v>0</v>
      </c>
      <c r="O65" s="179"/>
      <c r="P65" s="179"/>
      <c r="Q65" s="179"/>
      <c r="R65" s="179"/>
    </row>
    <row r="66" spans="2:18" s="177" customFormat="1" ht="13.8" x14ac:dyDescent="0.25">
      <c r="B66" s="171" t="s">
        <v>447</v>
      </c>
      <c r="E66" s="178"/>
      <c r="F66" s="179"/>
      <c r="G66" s="653"/>
      <c r="H66" s="650"/>
      <c r="I66" s="640"/>
      <c r="J66" s="640"/>
      <c r="K66" s="179"/>
      <c r="L66" s="179"/>
      <c r="M66" s="179"/>
      <c r="N66" s="179"/>
      <c r="O66" s="179"/>
      <c r="P66" s="179"/>
      <c r="Q66" s="179"/>
      <c r="R66" s="179"/>
    </row>
    <row r="67" spans="2:18" s="177" customFormat="1" ht="13.8" x14ac:dyDescent="0.25">
      <c r="C67" s="177" t="str">
        <f>'Scorecard Calcs'!B39</f>
        <v>Her-1</v>
      </c>
      <c r="D67" s="177" t="str">
        <f>'Scorecard Calcs'!C39</f>
        <v>Heritage assessment and management</v>
      </c>
      <c r="E67" s="178">
        <f>'Scorecard Calcs'!D39</f>
        <v>4</v>
      </c>
      <c r="F67" s="179">
        <f>'Scorecard Calcs'!E39</f>
        <v>4.1536863966770508</v>
      </c>
      <c r="G67" s="649" t="str">
        <f>'Scorecard Calcs'!H39</f>
        <v>2/3</v>
      </c>
      <c r="H67" s="650">
        <f>'Scorecard Calcs'!I39</f>
        <v>2.7691242644513672</v>
      </c>
      <c r="I67" s="639" t="str">
        <f>'Scorecard Calcs'!L39</f>
        <v>0/3</v>
      </c>
      <c r="J67" s="640">
        <f>'Scorecard Calcs'!M39</f>
        <v>0</v>
      </c>
      <c r="K67" s="180" t="str">
        <f>'Scorecard Calcs'!P39</f>
        <v>0/3</v>
      </c>
      <c r="L67" s="179">
        <f>'Scorecard Calcs'!Q39</f>
        <v>0</v>
      </c>
      <c r="M67" s="180" t="str">
        <f>'Scorecard Calcs'!T39</f>
        <v>0/3</v>
      </c>
      <c r="N67" s="179">
        <f>'Scorecard Calcs'!U39</f>
        <v>0</v>
      </c>
      <c r="O67" s="179"/>
      <c r="P67" s="179"/>
      <c r="Q67" s="179"/>
      <c r="R67" s="179"/>
    </row>
    <row r="68" spans="2:18" s="177" customFormat="1" ht="13.8" x14ac:dyDescent="0.25">
      <c r="C68" s="177" t="str">
        <f>'Scorecard Calcs'!B40</f>
        <v>Her-2</v>
      </c>
      <c r="D68" s="177" t="str">
        <f>'Scorecard Calcs'!C40</f>
        <v>Monitoring and management of heritage</v>
      </c>
      <c r="E68" s="178">
        <f>'Scorecard Calcs'!D40</f>
        <v>4</v>
      </c>
      <c r="F68" s="179">
        <f>'Scorecard Calcs'!E40</f>
        <v>0</v>
      </c>
      <c r="G68" s="649" t="str">
        <f>'Scorecard Calcs'!H40</f>
        <v>2/3</v>
      </c>
      <c r="H68" s="650">
        <f>'Scorecard Calcs'!I40</f>
        <v>0</v>
      </c>
      <c r="I68" s="639" t="str">
        <f>'Scorecard Calcs'!L40</f>
        <v>2/3</v>
      </c>
      <c r="J68" s="640">
        <f>'Scorecard Calcs'!M40</f>
        <v>0</v>
      </c>
      <c r="K68" s="180" t="str">
        <f>'Scorecard Calcs'!P40</f>
        <v>0/3</v>
      </c>
      <c r="L68" s="179">
        <f>'Scorecard Calcs'!Q40</f>
        <v>0</v>
      </c>
      <c r="M68" s="180" t="str">
        <f>'Scorecard Calcs'!T40</f>
        <v>0/3</v>
      </c>
      <c r="N68" s="179">
        <f>'Scorecard Calcs'!U40</f>
        <v>0</v>
      </c>
      <c r="O68" s="183"/>
      <c r="P68" s="183"/>
      <c r="Q68" s="183"/>
      <c r="R68" s="183"/>
    </row>
    <row r="69" spans="2:18" s="177" customFormat="1" ht="13.8" x14ac:dyDescent="0.25">
      <c r="C69" s="184"/>
      <c r="D69" s="185" t="s">
        <v>438</v>
      </c>
      <c r="E69" s="186"/>
      <c r="F69" s="187">
        <f>SUM(F67:F68)</f>
        <v>4.1536863966770508</v>
      </c>
      <c r="G69" s="651"/>
      <c r="H69" s="652">
        <f>SUM(H67:H68)</f>
        <v>2.7691242644513672</v>
      </c>
      <c r="I69" s="641"/>
      <c r="J69" s="641">
        <f>SUM(J67:J68)</f>
        <v>0</v>
      </c>
      <c r="K69" s="188"/>
      <c r="L69" s="187">
        <f>SUM(L67:L68)</f>
        <v>0</v>
      </c>
      <c r="M69" s="187"/>
      <c r="N69" s="187">
        <f>SUM(N67:N68)</f>
        <v>0</v>
      </c>
      <c r="O69" s="179"/>
      <c r="P69" s="179"/>
      <c r="Q69" s="179"/>
      <c r="R69" s="179"/>
    </row>
    <row r="70" spans="2:18" s="177" customFormat="1" ht="13.8" x14ac:dyDescent="0.25">
      <c r="B70" s="171" t="s">
        <v>448</v>
      </c>
      <c r="E70" s="178"/>
      <c r="F70" s="179"/>
      <c r="G70" s="653"/>
      <c r="H70" s="650"/>
      <c r="I70" s="640"/>
      <c r="J70" s="640"/>
      <c r="K70" s="179"/>
      <c r="L70" s="179"/>
      <c r="M70" s="179"/>
      <c r="N70" s="179"/>
      <c r="O70" s="179"/>
      <c r="P70" s="179"/>
      <c r="Q70" s="179"/>
      <c r="R70" s="179"/>
    </row>
    <row r="71" spans="2:18" s="177" customFormat="1" ht="13.8" x14ac:dyDescent="0.25">
      <c r="C71" s="177" t="str">
        <f>'Scorecard Calcs'!B41</f>
        <v>Sta-1</v>
      </c>
      <c r="D71" s="177" t="str">
        <f>'Scorecard Calcs'!C41</f>
        <v>Stakeholder engagement strategy</v>
      </c>
      <c r="E71" s="178">
        <f>'Scorecard Calcs'!D41</f>
        <v>3</v>
      </c>
      <c r="F71" s="179">
        <f>'Scorecard Calcs'!E41</f>
        <v>1.557632398753894</v>
      </c>
      <c r="G71" s="649" t="str">
        <f>'Scorecard Calcs'!H41</f>
        <v>2/3</v>
      </c>
      <c r="H71" s="650">
        <f>'Scorecard Calcs'!I41</f>
        <v>1.0384215991692627</v>
      </c>
      <c r="I71" s="639" t="str">
        <f>'Scorecard Calcs'!L41</f>
        <v>1/3</v>
      </c>
      <c r="J71" s="640">
        <f>'Scorecard Calcs'!M41</f>
        <v>0.51921079958463134</v>
      </c>
      <c r="K71" s="180" t="str">
        <f>'Scorecard Calcs'!P41</f>
        <v>0/3</v>
      </c>
      <c r="L71" s="179">
        <f>'Scorecard Calcs'!Q41</f>
        <v>0</v>
      </c>
      <c r="M71" s="180" t="str">
        <f>'Scorecard Calcs'!T41</f>
        <v>0/3</v>
      </c>
      <c r="N71" s="179">
        <f>'Scorecard Calcs'!U41</f>
        <v>0</v>
      </c>
      <c r="O71" s="179"/>
      <c r="P71" s="179"/>
      <c r="Q71" s="179"/>
      <c r="R71" s="179"/>
    </row>
    <row r="72" spans="2:18" s="177" customFormat="1" ht="13.8" x14ac:dyDescent="0.25">
      <c r="C72" s="177" t="str">
        <f>'Scorecard Calcs'!B42</f>
        <v>Sta-2</v>
      </c>
      <c r="D72" s="177" t="str">
        <f>'Scorecard Calcs'!C42</f>
        <v>Level of engagement</v>
      </c>
      <c r="E72" s="178">
        <f>'Scorecard Calcs'!D42</f>
        <v>3</v>
      </c>
      <c r="F72" s="179">
        <f>'Scorecard Calcs'!E42</f>
        <v>1.557632398753894</v>
      </c>
      <c r="G72" s="649" t="str">
        <f>'Scorecard Calcs'!H42</f>
        <v>1/3</v>
      </c>
      <c r="H72" s="650">
        <f>'Scorecard Calcs'!I42</f>
        <v>0.51921079958463134</v>
      </c>
      <c r="I72" s="639" t="str">
        <f>'Scorecard Calcs'!L42</f>
        <v>1/3</v>
      </c>
      <c r="J72" s="640">
        <f>'Scorecard Calcs'!M42</f>
        <v>0.51921079958463134</v>
      </c>
      <c r="K72" s="180" t="str">
        <f>'Scorecard Calcs'!P42</f>
        <v>0/3</v>
      </c>
      <c r="L72" s="179">
        <f>'Scorecard Calcs'!Q42</f>
        <v>0</v>
      </c>
      <c r="M72" s="180" t="str">
        <f>'Scorecard Calcs'!T42</f>
        <v>0/3</v>
      </c>
      <c r="N72" s="179">
        <f>'Scorecard Calcs'!U42</f>
        <v>0</v>
      </c>
      <c r="O72" s="179"/>
      <c r="P72" s="179"/>
      <c r="Q72" s="179"/>
      <c r="R72" s="179"/>
    </row>
    <row r="73" spans="2:18" s="177" customFormat="1" ht="13.8" x14ac:dyDescent="0.25">
      <c r="C73" s="177" t="str">
        <f>'Scorecard Calcs'!B43</f>
        <v>Sta-3</v>
      </c>
      <c r="D73" s="177" t="str">
        <f>'Scorecard Calcs'!C43</f>
        <v>Effective communication</v>
      </c>
      <c r="E73" s="178">
        <f>'Scorecard Calcs'!D43</f>
        <v>3</v>
      </c>
      <c r="F73" s="179">
        <f>'Scorecard Calcs'!E43</f>
        <v>1.557632398753894</v>
      </c>
      <c r="G73" s="649" t="str">
        <f>'Scorecard Calcs'!H43</f>
        <v>0/2</v>
      </c>
      <c r="H73" s="650">
        <f>'Scorecard Calcs'!I43</f>
        <v>0</v>
      </c>
      <c r="I73" s="639" t="str">
        <f>'Scorecard Calcs'!L43</f>
        <v>0/2</v>
      </c>
      <c r="J73" s="640">
        <f>'Scorecard Calcs'!M43</f>
        <v>0</v>
      </c>
      <c r="K73" s="180" t="str">
        <f>'Scorecard Calcs'!P43</f>
        <v>0/2</v>
      </c>
      <c r="L73" s="179">
        <f>'Scorecard Calcs'!Q43</f>
        <v>0</v>
      </c>
      <c r="M73" s="180" t="str">
        <f>'Scorecard Calcs'!T43</f>
        <v>0/2</v>
      </c>
      <c r="N73" s="179">
        <f>'Scorecard Calcs'!U43</f>
        <v>0</v>
      </c>
      <c r="O73" s="179"/>
      <c r="P73" s="179"/>
      <c r="Q73" s="179"/>
      <c r="R73" s="179"/>
    </row>
    <row r="74" spans="2:18" s="177" customFormat="1" ht="13.8" x14ac:dyDescent="0.25">
      <c r="C74" s="177" t="str">
        <f>'Scorecard Calcs'!B44</f>
        <v>Sta-4</v>
      </c>
      <c r="D74" s="177" t="str">
        <f>'Scorecard Calcs'!C44</f>
        <v>Addressing community concerns</v>
      </c>
      <c r="E74" s="178">
        <f>'Scorecard Calcs'!D44</f>
        <v>3</v>
      </c>
      <c r="F74" s="179">
        <f>'Scorecard Calcs'!E44</f>
        <v>1.557632398753894</v>
      </c>
      <c r="G74" s="649" t="str">
        <f>'Scorecard Calcs'!H44</f>
        <v>0/2</v>
      </c>
      <c r="H74" s="650">
        <f>'Scorecard Calcs'!I44</f>
        <v>0</v>
      </c>
      <c r="I74" s="639" t="str">
        <f>'Scorecard Calcs'!L44</f>
        <v>0/2</v>
      </c>
      <c r="J74" s="640">
        <f>'Scorecard Calcs'!M44</f>
        <v>0</v>
      </c>
      <c r="K74" s="180" t="str">
        <f>'Scorecard Calcs'!P44</f>
        <v>0/2</v>
      </c>
      <c r="L74" s="179">
        <f>'Scorecard Calcs'!Q44</f>
        <v>0</v>
      </c>
      <c r="M74" s="180" t="str">
        <f>'Scorecard Calcs'!T44</f>
        <v>0/2</v>
      </c>
      <c r="N74" s="179">
        <f>'Scorecard Calcs'!U44</f>
        <v>0</v>
      </c>
      <c r="O74" s="183"/>
      <c r="P74" s="183"/>
      <c r="Q74" s="183"/>
      <c r="R74" s="183"/>
    </row>
    <row r="75" spans="2:18" s="177" customFormat="1" ht="13.8" x14ac:dyDescent="0.25">
      <c r="C75" s="184"/>
      <c r="D75" s="185" t="s">
        <v>438</v>
      </c>
      <c r="E75" s="186"/>
      <c r="F75" s="187">
        <f>SUM(F71:F74)</f>
        <v>6.2305295950155761</v>
      </c>
      <c r="G75" s="651"/>
      <c r="H75" s="652">
        <f>SUM(H71:H74)</f>
        <v>1.557632398753894</v>
      </c>
      <c r="I75" s="641"/>
      <c r="J75" s="641">
        <f>SUM(J71:J74)</f>
        <v>1.0384215991692627</v>
      </c>
      <c r="K75" s="188"/>
      <c r="L75" s="187">
        <f>SUM(L71:L74)</f>
        <v>0</v>
      </c>
      <c r="M75" s="187"/>
      <c r="N75" s="187">
        <f>SUM(N71:N74)</f>
        <v>0</v>
      </c>
      <c r="O75" s="179"/>
      <c r="P75" s="179"/>
      <c r="Q75" s="179"/>
      <c r="R75" s="179"/>
    </row>
    <row r="76" spans="2:18" s="177" customFormat="1" ht="13.8" x14ac:dyDescent="0.25">
      <c r="B76" s="171" t="s">
        <v>449</v>
      </c>
      <c r="E76" s="178"/>
      <c r="F76" s="179"/>
      <c r="G76" s="653"/>
      <c r="H76" s="650"/>
      <c r="I76" s="640"/>
      <c r="J76" s="640"/>
      <c r="K76" s="179"/>
      <c r="L76" s="179"/>
      <c r="M76" s="179"/>
      <c r="N76" s="179"/>
      <c r="O76" s="179"/>
      <c r="P76" s="179"/>
      <c r="Q76" s="179"/>
      <c r="R76" s="179"/>
    </row>
    <row r="77" spans="2:18" s="177" customFormat="1" ht="13.8" x14ac:dyDescent="0.25">
      <c r="C77" s="177" t="str">
        <f>'Scorecard Calcs'!B45</f>
        <v>Urb-1</v>
      </c>
      <c r="D77" s="177" t="str">
        <f>'Scorecard Calcs'!C45</f>
        <v>Urban design</v>
      </c>
      <c r="E77" s="178">
        <f>'Scorecard Calcs'!D45</f>
        <v>3</v>
      </c>
      <c r="F77" s="179">
        <f>'Scorecard Calcs'!E45</f>
        <v>4.9844236760124607</v>
      </c>
      <c r="G77" s="649" t="str">
        <f>'Scorecard Calcs'!H45</f>
        <v>3/3</v>
      </c>
      <c r="H77" s="650">
        <f>'Scorecard Calcs'!I45</f>
        <v>4.9844236760124607</v>
      </c>
      <c r="I77" s="639" t="str">
        <f>'Scorecard Calcs'!L45</f>
        <v>0/3</v>
      </c>
      <c r="J77" s="640">
        <f>'Scorecard Calcs'!M45</f>
        <v>0</v>
      </c>
      <c r="K77" s="180" t="str">
        <f>'Scorecard Calcs'!P45</f>
        <v>0/3</v>
      </c>
      <c r="L77" s="179">
        <f>'Scorecard Calcs'!Q45</f>
        <v>0</v>
      </c>
      <c r="M77" s="180" t="str">
        <f>'Scorecard Calcs'!T45</f>
        <v>0/3</v>
      </c>
      <c r="N77" s="179">
        <f>'Scorecard Calcs'!U45</f>
        <v>0</v>
      </c>
      <c r="O77" s="179"/>
      <c r="P77" s="179"/>
      <c r="Q77" s="179"/>
      <c r="R77" s="179"/>
    </row>
    <row r="78" spans="2:18" s="177" customFormat="1" ht="13.8" x14ac:dyDescent="0.25">
      <c r="C78" s="177" t="str">
        <f>'Scorecard Calcs'!B46</f>
        <v>Urb-2</v>
      </c>
      <c r="D78" s="177" t="str">
        <f>'Scorecard Calcs'!C46</f>
        <v>Implementation</v>
      </c>
      <c r="E78" s="178">
        <f>'Scorecard Calcs'!D46</f>
        <v>3</v>
      </c>
      <c r="F78" s="179">
        <f>'Scorecard Calcs'!E46</f>
        <v>0</v>
      </c>
      <c r="G78" s="649" t="str">
        <f>'Scorecard Calcs'!H46</f>
        <v>2/2</v>
      </c>
      <c r="H78" s="650">
        <f>'Scorecard Calcs'!I46</f>
        <v>0</v>
      </c>
      <c r="I78" s="639" t="str">
        <f>'Scorecard Calcs'!L46</f>
        <v>2/2</v>
      </c>
      <c r="J78" s="640">
        <f>'Scorecard Calcs'!M46</f>
        <v>0</v>
      </c>
      <c r="K78" s="180" t="str">
        <f>'Scorecard Calcs'!P46</f>
        <v>0/2</v>
      </c>
      <c r="L78" s="179">
        <f>'Scorecard Calcs'!Q46</f>
        <v>0</v>
      </c>
      <c r="M78" s="180" t="str">
        <f>'Scorecard Calcs'!T46</f>
        <v>0/2</v>
      </c>
      <c r="N78" s="179">
        <f>'Scorecard Calcs'!U46</f>
        <v>0</v>
      </c>
      <c r="O78" s="183"/>
      <c r="P78" s="183"/>
      <c r="Q78" s="183"/>
      <c r="R78" s="183"/>
    </row>
    <row r="79" spans="2:18" s="177" customFormat="1" ht="13.8" x14ac:dyDescent="0.25">
      <c r="C79" s="184"/>
      <c r="D79" s="185" t="s">
        <v>438</v>
      </c>
      <c r="E79" s="186"/>
      <c r="F79" s="187">
        <f>SUM(F77:F78)</f>
        <v>4.9844236760124607</v>
      </c>
      <c r="G79" s="651"/>
      <c r="H79" s="652">
        <f>SUM(H77:H78)</f>
        <v>4.9844236760124607</v>
      </c>
      <c r="I79" s="641"/>
      <c r="J79" s="641">
        <f>SUM(J77:J78)</f>
        <v>0</v>
      </c>
      <c r="K79" s="188"/>
      <c r="L79" s="187">
        <f>SUM(L77:L78)</f>
        <v>0</v>
      </c>
      <c r="M79" s="187"/>
      <c r="N79" s="187">
        <f>SUM(N77:N78)</f>
        <v>0</v>
      </c>
      <c r="O79" s="179"/>
      <c r="P79" s="179"/>
      <c r="Q79" s="179"/>
      <c r="R79" s="179"/>
    </row>
    <row r="80" spans="2:18" s="177" customFormat="1" ht="13.8" x14ac:dyDescent="0.25">
      <c r="B80" s="171" t="s">
        <v>60</v>
      </c>
      <c r="E80" s="178"/>
      <c r="F80" s="179"/>
      <c r="G80" s="653"/>
      <c r="H80" s="650"/>
      <c r="I80" s="640"/>
      <c r="J80" s="640"/>
      <c r="K80" s="179"/>
      <c r="L80" s="179"/>
      <c r="M80" s="179"/>
      <c r="N80" s="179"/>
      <c r="O80" s="179"/>
      <c r="P80" s="179"/>
      <c r="Q80" s="179"/>
      <c r="R80" s="179"/>
    </row>
    <row r="81" spans="2:27" s="177" customFormat="1" ht="13.8" x14ac:dyDescent="0.25">
      <c r="C81" s="189" t="str">
        <f>'Scorecard Calcs'!B47</f>
        <v>Inn-1</v>
      </c>
      <c r="D81" s="189" t="str">
        <f>'Scorecard Calcs'!C47</f>
        <v>Innovation</v>
      </c>
      <c r="E81" s="178">
        <f>'Scorecard Calcs'!D47</f>
        <v>2</v>
      </c>
      <c r="F81" s="179">
        <f>'Scorecard Calcs'!E47</f>
        <v>10</v>
      </c>
      <c r="G81" s="655" t="str">
        <f>'Scorecard Calcs'!H47</f>
        <v>1/10</v>
      </c>
      <c r="H81" s="650">
        <f>'Scorecard Calcs'!I47</f>
        <v>1</v>
      </c>
      <c r="I81" s="643" t="str">
        <f>'Scorecard Calcs'!L47</f>
        <v>0/10</v>
      </c>
      <c r="J81" s="640">
        <f>'Scorecard Calcs'!M47</f>
        <v>0</v>
      </c>
      <c r="K81" s="192" t="str">
        <f>'Scorecard Calcs'!P47</f>
        <v>0/10</v>
      </c>
      <c r="L81" s="179">
        <f>'Scorecard Calcs'!Q47</f>
        <v>0</v>
      </c>
      <c r="M81" s="192" t="str">
        <f>'Scorecard Calcs'!T47</f>
        <v>0/10</v>
      </c>
      <c r="N81" s="179">
        <f>'Scorecard Calcs'!U47</f>
        <v>0</v>
      </c>
      <c r="O81" s="183"/>
      <c r="P81" s="183"/>
      <c r="Q81" s="183"/>
      <c r="R81" s="183"/>
    </row>
    <row r="82" spans="2:27" s="177" customFormat="1" ht="13.8" x14ac:dyDescent="0.25">
      <c r="C82" s="184"/>
      <c r="D82" s="185" t="s">
        <v>438</v>
      </c>
      <c r="E82" s="186"/>
      <c r="F82" s="187">
        <f>SUM(F81)</f>
        <v>10</v>
      </c>
      <c r="G82" s="651"/>
      <c r="H82" s="652">
        <f>SUM(H81)</f>
        <v>1</v>
      </c>
      <c r="I82" s="641"/>
      <c r="J82" s="641">
        <f>SUM(J81)</f>
        <v>0</v>
      </c>
      <c r="K82" s="188"/>
      <c r="L82" s="187">
        <f>SUM(L81)</f>
        <v>0</v>
      </c>
      <c r="M82" s="187"/>
      <c r="N82" s="187">
        <f>SUM(N81)</f>
        <v>0</v>
      </c>
      <c r="O82" s="179"/>
      <c r="P82" s="179"/>
      <c r="Q82" s="179"/>
      <c r="R82" s="179"/>
    </row>
    <row r="83" spans="2:27" s="177" customFormat="1" ht="13.8" x14ac:dyDescent="0.25">
      <c r="F83" s="178"/>
      <c r="G83" s="648"/>
      <c r="H83" s="648"/>
      <c r="I83" s="638"/>
      <c r="J83" s="638"/>
      <c r="K83" s="178"/>
      <c r="L83" s="178"/>
      <c r="M83" s="178"/>
      <c r="N83" s="178"/>
      <c r="O83" s="178"/>
      <c r="P83" s="178"/>
      <c r="Q83" s="178"/>
      <c r="R83" s="178"/>
    </row>
    <row r="84" spans="2:27" s="177" customFormat="1" ht="13.8" x14ac:dyDescent="0.25">
      <c r="D84" s="180" t="s">
        <v>450</v>
      </c>
      <c r="E84" s="178"/>
      <c r="F84" s="191">
        <f>F82+F79+F75+F69+F65+F61+F57+F52+F46+F39+F34+F30+F26+F22+F16</f>
        <v>110.00000000000001</v>
      </c>
      <c r="G84" s="656"/>
      <c r="H84" s="657">
        <f>ROUND((H82+H79+H75+H69+H65+H61+H57+H52+H46+H39+H34+H30+H26+H22+H16),1)</f>
        <v>57.8</v>
      </c>
      <c r="I84" s="644"/>
      <c r="J84" s="644">
        <f>J82+J79+J75+J69+J65+J61+J57+J52+J46+J39+J34+J30+J26+J22+J16</f>
        <v>15.385946694357909</v>
      </c>
      <c r="K84" s="191"/>
      <c r="L84" s="193">
        <f>ROUND((L82+L79+L75+L69+L65+L61+L57+L52+L46+L39+L34+L30+L26+L22+L16),1)</f>
        <v>0</v>
      </c>
      <c r="M84" s="191"/>
      <c r="N84" s="191">
        <f>N82+N79+N75+N69+N65+N61+N57+N52+N46+N39+N34+N30+N26+N22+N16</f>
        <v>0</v>
      </c>
      <c r="O84" s="194"/>
      <c r="P84" s="194"/>
      <c r="Q84" s="194"/>
      <c r="R84" s="194"/>
    </row>
    <row r="85" spans="2:27" s="177" customFormat="1" thickBot="1" x14ac:dyDescent="0.3">
      <c r="G85" s="647"/>
      <c r="H85" s="647"/>
      <c r="I85" s="645"/>
      <c r="J85" s="645"/>
      <c r="P85" s="195" t="s">
        <v>451</v>
      </c>
      <c r="Q85" s="196"/>
      <c r="R85" s="196"/>
      <c r="X85" s="190" t="s">
        <v>452</v>
      </c>
      <c r="Y85" s="190" t="s">
        <v>453</v>
      </c>
      <c r="Z85" s="190" t="s">
        <v>454</v>
      </c>
      <c r="AA85" s="189" t="s">
        <v>455</v>
      </c>
    </row>
    <row r="86" spans="2:27" s="177" customFormat="1" ht="16.2" thickBot="1" x14ac:dyDescent="0.35">
      <c r="F86" s="197" t="s">
        <v>408</v>
      </c>
      <c r="G86" s="739">
        <f>H84</f>
        <v>57.8</v>
      </c>
      <c r="H86" s="740"/>
      <c r="I86" s="741">
        <f>J84</f>
        <v>15.385946694357909</v>
      </c>
      <c r="J86" s="742"/>
      <c r="K86" s="727">
        <f>L84</f>
        <v>0</v>
      </c>
      <c r="L86" s="728"/>
      <c r="M86" s="727">
        <f>N84</f>
        <v>0</v>
      </c>
      <c r="N86" s="728"/>
      <c r="O86" s="198"/>
      <c r="P86" s="196" t="s">
        <v>455</v>
      </c>
      <c r="Q86" s="199" t="s">
        <v>456</v>
      </c>
      <c r="R86" s="199" t="s">
        <v>457</v>
      </c>
      <c r="X86" s="177" t="e">
        <f>IF(#REF!&gt;=Q87,TRUE,FALSE)</f>
        <v>#REF!</v>
      </c>
      <c r="Y86" s="177" t="e">
        <f>IF(#REF!&lt;=R87,TRUE,FALSE)</f>
        <v>#REF!</v>
      </c>
      <c r="Z86" s="177" t="e">
        <f>AND(X86=TRUE,Y86=TRUE)</f>
        <v>#REF!</v>
      </c>
      <c r="AA86" s="177" t="e">
        <f>IF(Z86=TRUE,P87,"")</f>
        <v>#REF!</v>
      </c>
    </row>
    <row r="87" spans="2:27" s="177" customFormat="1" thickBot="1" x14ac:dyDescent="0.3">
      <c r="G87" s="647"/>
      <c r="H87" s="647"/>
      <c r="I87" s="638"/>
      <c r="J87" s="638"/>
      <c r="K87" s="178"/>
      <c r="L87" s="178"/>
      <c r="M87" s="178"/>
      <c r="N87" s="178"/>
      <c r="P87" s="200" t="s">
        <v>458</v>
      </c>
      <c r="Q87" s="200">
        <v>0</v>
      </c>
      <c r="R87" s="200">
        <v>24.9</v>
      </c>
      <c r="X87" s="177" t="e">
        <f>IF(#REF!&gt;=Q88,TRUE,FALSE)</f>
        <v>#REF!</v>
      </c>
      <c r="Y87" s="177" t="e">
        <f>IF(#REF!&lt;=R88,TRUE,FALSE)</f>
        <v>#REF!</v>
      </c>
      <c r="Z87" s="177" t="e">
        <f>AND(X87=TRUE,Y87=TRUE)</f>
        <v>#REF!</v>
      </c>
      <c r="AA87" s="177" t="e">
        <f>IF(Z87=TRUE,P88,"")</f>
        <v>#REF!</v>
      </c>
    </row>
    <row r="88" spans="2:27" s="177" customFormat="1" ht="16.2" thickBot="1" x14ac:dyDescent="0.35">
      <c r="F88" s="197" t="s">
        <v>455</v>
      </c>
      <c r="G88" s="729" t="str">
        <f>IF(G86&lt;$R$87,$P$87,IF(AND(G86&gt;$Q$88,G86&lt;$R$88),$P$88,IF(AND(G86&gt;$Q$89,G86&lt;$R$89),$P$89,IF(G86&gt;$Q$90,$P$90))))</f>
        <v>EXCELLENT</v>
      </c>
      <c r="H88" s="730"/>
      <c r="I88" s="731" t="str">
        <f>IF(I86&lt;$R$87,$P$87,IF(AND(I86&gt;$Q$88,I86&lt;$R$88),$P$88,IF(AND(I86&gt;$Q$89,I86&lt;$R$89),$P$89,IF(I86&gt;$Q$90,$P$90))))</f>
        <v>NOT ELIGIBLE</v>
      </c>
      <c r="J88" s="732"/>
      <c r="K88" s="733" t="str">
        <f>IF(K86&lt;$R$87,$P$87,IF(AND(K86&gt;$Q$88,K86&lt;$R$88),$P$88,IF(AND(K86&gt;$Q$89,K86&lt;$R$89),$P$89,IF(K86&gt;$Q$90,$P$90))))</f>
        <v>NOT ELIGIBLE</v>
      </c>
      <c r="L88" s="734"/>
      <c r="M88" s="733" t="str">
        <f>IF(M86&lt;$R$87,$P$87,IF(AND(M86&gt;$Q$88,M86&lt;$R$88),$P$88,IF(AND(M86&gt;$Q$89,M86&lt;$R$89),$P$89,IF(M86&gt;$Q$90,$P$90))))</f>
        <v>NOT ELIGIBLE</v>
      </c>
      <c r="N88" s="734"/>
      <c r="O88" s="201"/>
      <c r="P88" s="200" t="s">
        <v>459</v>
      </c>
      <c r="Q88" s="200">
        <v>25</v>
      </c>
      <c r="R88" s="200">
        <v>49.9</v>
      </c>
      <c r="X88" s="177" t="e">
        <f>IF(#REF!&gt;=Q89,TRUE,FALSE)</f>
        <v>#REF!</v>
      </c>
      <c r="Y88" s="177" t="e">
        <f>IF(#REF!&lt;=R89,TRUE,FALSE)</f>
        <v>#REF!</v>
      </c>
      <c r="Z88" s="177" t="e">
        <f>AND(X88=TRUE,Y88=TRUE)</f>
        <v>#REF!</v>
      </c>
      <c r="AA88" s="177" t="e">
        <f>IF(Z88=TRUE,P89,"")</f>
        <v>#REF!</v>
      </c>
    </row>
    <row r="89" spans="2:27" s="177" customFormat="1" ht="13.8" x14ac:dyDescent="0.25">
      <c r="B89" s="202"/>
      <c r="P89" s="200" t="s">
        <v>460</v>
      </c>
      <c r="Q89" s="200">
        <v>50</v>
      </c>
      <c r="R89" s="200">
        <v>74.900000000000006</v>
      </c>
      <c r="X89" s="189" t="e">
        <f>IF(#REF!&gt;=Q90,TRUE,FALSE)</f>
        <v>#REF!</v>
      </c>
      <c r="Y89" s="189" t="e">
        <f>IF(#REF!&lt;=R90,TRUE,FALSE)</f>
        <v>#REF!</v>
      </c>
      <c r="Z89" s="189" t="e">
        <f>AND(X89=TRUE,Y89=TRUE)</f>
        <v>#REF!</v>
      </c>
      <c r="AA89" s="189" t="e">
        <f>IF(Z89=TRUE,P90,"")</f>
        <v>#REF!</v>
      </c>
    </row>
    <row r="90" spans="2:27" s="177" customFormat="1" ht="13.8" x14ac:dyDescent="0.25">
      <c r="P90" s="196" t="s">
        <v>461</v>
      </c>
      <c r="Q90" s="196">
        <v>75</v>
      </c>
      <c r="R90" s="196">
        <v>105</v>
      </c>
    </row>
    <row r="91" spans="2:27" s="177" customFormat="1" ht="13.8" x14ac:dyDescent="0.25"/>
    <row r="92" spans="2:27" s="177" customFormat="1" ht="13.8" x14ac:dyDescent="0.25"/>
    <row r="93" spans="2:27" s="177" customFormat="1" ht="13.8" x14ac:dyDescent="0.25"/>
    <row r="94" spans="2:27" s="177" customFormat="1" ht="13.8" x14ac:dyDescent="0.25"/>
    <row r="95" spans="2:27" s="177" customFormat="1" ht="13.8" x14ac:dyDescent="0.25"/>
    <row r="96" spans="2:27" s="177" customFormat="1" ht="13.8" x14ac:dyDescent="0.25"/>
    <row r="97" s="177" customFormat="1" ht="13.8" x14ac:dyDescent="0.25"/>
    <row r="98" s="177" customFormat="1" ht="13.8" x14ac:dyDescent="0.25"/>
    <row r="99" s="177" customFormat="1" ht="13.8" x14ac:dyDescent="0.25"/>
    <row r="100" s="177" customFormat="1" ht="13.8" x14ac:dyDescent="0.25"/>
    <row r="101" s="177" customFormat="1" ht="13.8" x14ac:dyDescent="0.25"/>
    <row r="102" s="177" customFormat="1" ht="13.8" x14ac:dyDescent="0.25"/>
    <row r="103" s="177" customFormat="1" ht="13.8" x14ac:dyDescent="0.25"/>
    <row r="104" s="177" customFormat="1" ht="13.8" x14ac:dyDescent="0.25"/>
    <row r="105" s="177" customFormat="1" ht="13.8" x14ac:dyDescent="0.25"/>
    <row r="106" s="177" customFormat="1" ht="13.8" x14ac:dyDescent="0.25"/>
    <row r="107" s="177" customFormat="1" ht="13.8" x14ac:dyDescent="0.25"/>
    <row r="108" s="177" customFormat="1" ht="13.8" x14ac:dyDescent="0.25"/>
    <row r="109" s="177" customFormat="1" ht="13.8" x14ac:dyDescent="0.25"/>
    <row r="110" s="177" customFormat="1" ht="13.8" x14ac:dyDescent="0.25"/>
    <row r="111" s="177" customFormat="1" ht="13.8" x14ac:dyDescent="0.25"/>
    <row r="112" s="177" customFormat="1" ht="13.8" x14ac:dyDescent="0.25"/>
    <row r="113" s="177" customFormat="1" ht="13.8" x14ac:dyDescent="0.25"/>
    <row r="114" s="177" customFormat="1" ht="13.8" x14ac:dyDescent="0.25"/>
    <row r="115" s="177" customFormat="1" ht="13.8" x14ac:dyDescent="0.25"/>
    <row r="116" s="177" customFormat="1" ht="13.8" x14ac:dyDescent="0.25"/>
    <row r="117" s="177" customFormat="1" ht="13.8" x14ac:dyDescent="0.25"/>
    <row r="118" s="177" customFormat="1" ht="13.8" x14ac:dyDescent="0.25"/>
    <row r="119" s="177" customFormat="1" ht="13.8" x14ac:dyDescent="0.25"/>
    <row r="120" s="177" customFormat="1" ht="13.8" x14ac:dyDescent="0.25"/>
    <row r="121" s="177" customFormat="1" ht="13.8" x14ac:dyDescent="0.25"/>
    <row r="122" s="177" customFormat="1" ht="13.8" x14ac:dyDescent="0.25"/>
    <row r="123" s="177" customFormat="1" ht="13.8" x14ac:dyDescent="0.25"/>
    <row r="124" s="177" customFormat="1" ht="13.8" x14ac:dyDescent="0.25"/>
    <row r="125" s="177" customFormat="1" ht="13.8" x14ac:dyDescent="0.25"/>
    <row r="129" spans="2:22" x14ac:dyDescent="0.3">
      <c r="B129" s="176"/>
      <c r="C129" s="203" t="s">
        <v>462</v>
      </c>
      <c r="D129" s="181"/>
      <c r="E129" s="182"/>
      <c r="F129" s="182"/>
      <c r="G129" s="182"/>
      <c r="H129" s="204">
        <v>0</v>
      </c>
      <c r="I129" s="204"/>
      <c r="J129" s="204"/>
      <c r="K129" s="204"/>
      <c r="L129" s="204"/>
      <c r="M129" s="204"/>
      <c r="N129" s="204"/>
      <c r="O129" s="204"/>
      <c r="P129" s="204"/>
      <c r="Q129" s="204"/>
      <c r="R129" s="204"/>
      <c r="S129" s="205"/>
      <c r="T129" s="176"/>
      <c r="U129" s="176"/>
      <c r="V129" s="176"/>
    </row>
    <row r="130" spans="2:22" x14ac:dyDescent="0.3">
      <c r="B130" s="176"/>
      <c r="C130" s="203" t="s">
        <v>463</v>
      </c>
      <c r="D130" s="181"/>
      <c r="E130" s="182"/>
      <c r="F130" s="182"/>
      <c r="G130" s="182"/>
      <c r="H130" s="204">
        <v>0</v>
      </c>
      <c r="I130" s="204"/>
      <c r="J130" s="204"/>
      <c r="K130" s="204"/>
      <c r="L130" s="204"/>
      <c r="M130" s="204"/>
      <c r="N130" s="204"/>
      <c r="O130" s="204"/>
      <c r="P130" s="204"/>
      <c r="Q130" s="204"/>
      <c r="R130" s="204"/>
      <c r="S130" s="205"/>
      <c r="T130" s="176"/>
      <c r="U130" s="176"/>
      <c r="V130" s="176"/>
    </row>
    <row r="131" spans="2:22" ht="17.399999999999999" x14ac:dyDescent="0.3">
      <c r="B131" s="176"/>
      <c r="C131" s="206"/>
      <c r="D131" s="176"/>
      <c r="E131" s="205"/>
      <c r="F131" s="205"/>
      <c r="G131" s="205"/>
      <c r="H131" s="207"/>
      <c r="I131" s="207"/>
      <c r="J131" s="207"/>
      <c r="K131" s="207"/>
      <c r="L131" s="207"/>
      <c r="M131" s="207"/>
      <c r="N131" s="207"/>
      <c r="O131" s="207"/>
      <c r="P131" s="207"/>
      <c r="Q131" s="207"/>
      <c r="R131" s="207"/>
      <c r="S131" s="205"/>
      <c r="T131" s="176"/>
      <c r="U131" s="176"/>
      <c r="V131" s="176"/>
    </row>
    <row r="132" spans="2:22" ht="21" x14ac:dyDescent="0.3">
      <c r="B132" s="176"/>
      <c r="C132" s="735" t="s">
        <v>464</v>
      </c>
      <c r="D132" s="735"/>
      <c r="E132" s="735"/>
      <c r="F132" s="735"/>
      <c r="G132" s="735"/>
      <c r="H132" s="735"/>
      <c r="I132" s="208"/>
      <c r="J132" s="208"/>
      <c r="K132" s="208"/>
      <c r="L132" s="208"/>
      <c r="M132" s="208"/>
      <c r="N132" s="208"/>
      <c r="O132" s="208"/>
      <c r="P132" s="208"/>
      <c r="Q132" s="208"/>
      <c r="R132" s="208"/>
      <c r="S132" s="205"/>
      <c r="T132" s="176"/>
      <c r="U132" s="176"/>
      <c r="V132" s="176"/>
    </row>
    <row r="133" spans="2:22" x14ac:dyDescent="0.3">
      <c r="B133" s="176"/>
      <c r="C133" s="176"/>
      <c r="D133" s="176"/>
      <c r="E133" s="205"/>
      <c r="F133" s="205"/>
      <c r="G133" s="205"/>
      <c r="H133" s="209"/>
      <c r="I133" s="209"/>
      <c r="J133" s="209"/>
      <c r="K133" s="209"/>
      <c r="L133" s="209"/>
      <c r="M133" s="209"/>
      <c r="N133" s="209"/>
      <c r="O133" s="209"/>
      <c r="P133" s="209"/>
      <c r="Q133" s="209"/>
      <c r="R133" s="209"/>
      <c r="S133" s="205"/>
      <c r="T133" s="176"/>
      <c r="U133" s="176"/>
      <c r="V133" s="176"/>
    </row>
    <row r="134" spans="2:22" ht="67.5" customHeight="1" thickBot="1" x14ac:dyDescent="0.35">
      <c r="B134" s="736" t="s">
        <v>465</v>
      </c>
      <c r="C134" s="737"/>
      <c r="D134" s="737"/>
      <c r="E134" s="737"/>
      <c r="F134" s="737"/>
      <c r="G134" s="210"/>
      <c r="H134" s="209"/>
      <c r="I134" s="209"/>
      <c r="J134" s="209"/>
      <c r="K134" s="209"/>
      <c r="L134" s="209"/>
      <c r="M134" s="209"/>
      <c r="N134" s="209"/>
      <c r="O134" s="209"/>
      <c r="P134" s="209"/>
      <c r="Q134" s="209"/>
      <c r="R134" s="209"/>
      <c r="S134" s="205"/>
      <c r="T134" s="176"/>
      <c r="U134" s="176"/>
      <c r="V134" s="176"/>
    </row>
  </sheetData>
  <sheetProtection sheet="1" objects="1" scenarios="1" formatCells="0" formatColumns="0" formatRows="0"/>
  <customSheetViews>
    <customSheetView guid="{2F9A33C5-705D-4A07-ADB6-21E456C526C6}" showGridLines="0" fitToPage="1" printArea="1" hiddenColumns="1">
      <pane ySplit="9" topLeftCell="A10" activePane="bottomLeft" state="frozenSplit"/>
      <selection pane="bottomLeft" activeCell="K5" sqref="K5"/>
      <pageMargins left="0.23622047244094491" right="0.23622047244094491" top="0.74803149606299213" bottom="0.74803149606299213" header="0.31496062992125984" footer="0.31496062992125984"/>
      <printOptions horizontalCentered="1"/>
      <pageSetup paperSize="9" scale="52" fitToWidth="0" orientation="portrait" horizontalDpi="4294967293" verticalDpi="300" r:id="rId1"/>
      <headerFooter>
        <oddFooter>&amp;L&amp;"Arial,Regular"&amp;9&amp;K414042Infrastructure Sustainability Rating Tool (Version 1.0)
&amp;D</oddFooter>
      </headerFooter>
    </customSheetView>
    <customSheetView guid="{0F24A28B-06F9-4620-BAD4-B239F41FF00A}" showGridLines="0" fitToPage="1" printArea="1" hiddenColumns="1">
      <pane ySplit="9" topLeftCell="A10" activePane="bottomLeft" state="frozenSplit"/>
      <selection pane="bottomLeft" activeCell="K5" sqref="K5"/>
      <pageMargins left="0.23622047244094491" right="0.23622047244094491" top="0.74803149606299213" bottom="0.74803149606299213" header="0.31496062992125984" footer="0.31496062992125984"/>
      <printOptions horizontalCentered="1"/>
      <pageSetup paperSize="9" scale="52" fitToWidth="0" orientation="portrait" horizontalDpi="4294967293" verticalDpi="300" r:id="rId2"/>
      <headerFooter>
        <oddFooter>&amp;L&amp;"Arial,Regular"&amp;9&amp;K414042Infrastructure Sustainability Rating Tool (Version 1.0)
&amp;D</oddFooter>
      </headerFooter>
    </customSheetView>
    <customSheetView guid="{856130BF-2D6B-484A-B5FC-68659BABEC5B}" showGridLines="0" fitToPage="1" printArea="1" hiddenColumns="1">
      <pane ySplit="9" topLeftCell="A10" activePane="bottomLeft" state="frozenSplit"/>
      <selection pane="bottomLeft" activeCell="K5" sqref="K5"/>
      <pageMargins left="0.23622047244094491" right="0.23622047244094491" top="0.74803149606299213" bottom="0.74803149606299213" header="0.31496062992125984" footer="0.31496062992125984"/>
      <printOptions horizontalCentered="1"/>
      <pageSetup paperSize="9" scale="52" fitToWidth="0" orientation="portrait" horizontalDpi="4294967293" verticalDpi="300" r:id="rId3"/>
      <headerFooter>
        <oddFooter>&amp;L&amp;"Arial,Regular"&amp;9&amp;K414042Infrastructure Sustainability Rating Tool (Version 1.0)
&amp;D</oddFooter>
      </headerFooter>
    </customSheetView>
    <customSheetView guid="{C1EC460D-BC24-4B7C-8A42-4C4CAB6DD547}" showGridLines="0" fitToPage="1" printArea="1" hiddenColumns="1">
      <pane ySplit="9" topLeftCell="A10" activePane="bottomLeft" state="frozenSplit"/>
      <selection pane="bottomLeft" activeCell="K5" sqref="K5"/>
      <pageMargins left="0.23622047244094491" right="0.23622047244094491" top="0.74803149606299213" bottom="0.74803149606299213" header="0.31496062992125984" footer="0.31496062992125984"/>
      <printOptions horizontalCentered="1"/>
      <pageSetup paperSize="9" scale="52" fitToWidth="0" orientation="portrait" horizontalDpi="4294967293" verticalDpi="300" r:id="rId4"/>
      <headerFooter>
        <oddFooter>&amp;L&amp;"Arial,Regular"&amp;9&amp;K414042Infrastructure Sustainability Rating Tool (Version 1.0)
&amp;D</oddFooter>
      </headerFooter>
    </customSheetView>
    <customSheetView guid="{872EA6DD-096B-4F25-A988-5DA4FC0DF5BD}" showGridLines="0" fitToPage="1" printArea="1" hiddenColumns="1">
      <pane ySplit="9" topLeftCell="A10" activePane="bottomLeft" state="frozenSplit"/>
      <selection pane="bottomLeft" activeCell="K5" sqref="K5"/>
      <pageMargins left="0.23622047244094491" right="0.23622047244094491" top="0.74803149606299213" bottom="0.74803149606299213" header="0.31496062992125984" footer="0.31496062992125984"/>
      <printOptions horizontalCentered="1"/>
      <pageSetup paperSize="9" scale="52" fitToWidth="0" orientation="portrait" horizontalDpi="4294967293" verticalDpi="300" r:id="rId5"/>
      <headerFooter>
        <oddFooter>&amp;L&amp;"Arial,Regular"&amp;9&amp;K414042Infrastructure Sustainability Rating Tool (Version 1.0)
&amp;D</oddFooter>
      </headerFooter>
    </customSheetView>
    <customSheetView guid="{49815ABC-A63B-4D41-AA7B-D5102D8E0BFC}" showGridLines="0" fitToPage="1" printArea="1" hiddenColumns="1">
      <pane ySplit="9" topLeftCell="A10" activePane="bottomLeft" state="frozenSplit"/>
      <selection pane="bottomLeft" activeCell="K5" sqref="K5"/>
      <pageMargins left="0.23622047244094491" right="0.23622047244094491" top="0.74803149606299213" bottom="0.74803149606299213" header="0.31496062992125984" footer="0.31496062992125984"/>
      <printOptions horizontalCentered="1"/>
      <pageSetup paperSize="9" scale="52" fitToWidth="0" orientation="portrait" horizontalDpi="4294967293" verticalDpi="300" r:id="rId6"/>
      <headerFooter>
        <oddFooter>&amp;L&amp;"Arial,Regular"&amp;9&amp;K414042Infrastructure Sustainability Rating Tool (Version 1.0)
&amp;D</oddFooter>
      </headerFooter>
    </customSheetView>
  </customSheetViews>
  <mergeCells count="11">
    <mergeCell ref="C132:H132"/>
    <mergeCell ref="B134:F134"/>
    <mergeCell ref="B6:C6"/>
    <mergeCell ref="G86:H86"/>
    <mergeCell ref="I86:J86"/>
    <mergeCell ref="K86:L86"/>
    <mergeCell ref="M86:N86"/>
    <mergeCell ref="G88:H88"/>
    <mergeCell ref="I88:J88"/>
    <mergeCell ref="K88:L88"/>
    <mergeCell ref="M88:N88"/>
  </mergeCells>
  <printOptions horizontalCentered="1"/>
  <pageMargins left="0.23622047244094491" right="0.23622047244094491" top="0.74803149606299213" bottom="0.74803149606299213" header="0.31496062992125984" footer="0.31496062992125984"/>
  <pageSetup paperSize="9" scale="52" fitToWidth="0" orientation="portrait" horizontalDpi="4294967293" verticalDpi="300" r:id="rId7"/>
  <headerFooter>
    <oddFooter>&amp;L&amp;"Arial,Regular"&amp;9&amp;K414042Infrastructure Sustainability Rating Tool (Version 1.0)
&amp;D</oddFooter>
  </headerFooter>
  <drawing r:id="rId8"/>
  <legacyDrawing r:id="rId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tabColor rgb="FF00A8CB"/>
    <pageSetUpPr fitToPage="1"/>
  </sheetPr>
  <dimension ref="A1:AD87"/>
  <sheetViews>
    <sheetView showGridLines="0" showRowColHeaders="0" zoomScaleNormal="100" workbookViewId="0">
      <selection activeCell="M47" sqref="M47"/>
    </sheetView>
  </sheetViews>
  <sheetFormatPr defaultRowHeight="14.4" x14ac:dyDescent="0.3"/>
  <cols>
    <col min="1" max="1" width="1.88671875" style="163" customWidth="1"/>
    <col min="2" max="7" width="8.33203125" style="163" customWidth="1"/>
    <col min="8" max="9" width="10.109375" style="163" customWidth="1"/>
    <col min="10" max="10" width="17" style="163" bestFit="1" customWidth="1"/>
    <col min="11" max="256" width="8.88671875" style="163"/>
    <col min="257" max="257" width="1.88671875" style="163" customWidth="1"/>
    <col min="258" max="263" width="8.33203125" style="163" customWidth="1"/>
    <col min="264" max="265" width="10.109375" style="163" customWidth="1"/>
    <col min="266" max="266" width="17" style="163" bestFit="1" customWidth="1"/>
    <col min="267" max="512" width="8.88671875" style="163"/>
    <col min="513" max="513" width="1.88671875" style="163" customWidth="1"/>
    <col min="514" max="519" width="8.33203125" style="163" customWidth="1"/>
    <col min="520" max="521" width="10.109375" style="163" customWidth="1"/>
    <col min="522" max="522" width="17" style="163" bestFit="1" customWidth="1"/>
    <col min="523" max="768" width="8.88671875" style="163"/>
    <col min="769" max="769" width="1.88671875" style="163" customWidth="1"/>
    <col min="770" max="775" width="8.33203125" style="163" customWidth="1"/>
    <col min="776" max="777" width="10.109375" style="163" customWidth="1"/>
    <col min="778" max="778" width="17" style="163" bestFit="1" customWidth="1"/>
    <col min="779" max="1024" width="8.88671875" style="163"/>
    <col min="1025" max="1025" width="1.88671875" style="163" customWidth="1"/>
    <col min="1026" max="1031" width="8.33203125" style="163" customWidth="1"/>
    <col min="1032" max="1033" width="10.109375" style="163" customWidth="1"/>
    <col min="1034" max="1034" width="17" style="163" bestFit="1" customWidth="1"/>
    <col min="1035" max="1280" width="8.88671875" style="163"/>
    <col min="1281" max="1281" width="1.88671875" style="163" customWidth="1"/>
    <col min="1282" max="1287" width="8.33203125" style="163" customWidth="1"/>
    <col min="1288" max="1289" width="10.109375" style="163" customWidth="1"/>
    <col min="1290" max="1290" width="17" style="163" bestFit="1" customWidth="1"/>
    <col min="1291" max="1536" width="8.88671875" style="163"/>
    <col min="1537" max="1537" width="1.88671875" style="163" customWidth="1"/>
    <col min="1538" max="1543" width="8.33203125" style="163" customWidth="1"/>
    <col min="1544" max="1545" width="10.109375" style="163" customWidth="1"/>
    <col min="1546" max="1546" width="17" style="163" bestFit="1" customWidth="1"/>
    <col min="1547" max="1792" width="8.88671875" style="163"/>
    <col min="1793" max="1793" width="1.88671875" style="163" customWidth="1"/>
    <col min="1794" max="1799" width="8.33203125" style="163" customWidth="1"/>
    <col min="1800" max="1801" width="10.109375" style="163" customWidth="1"/>
    <col min="1802" max="1802" width="17" style="163" bestFit="1" customWidth="1"/>
    <col min="1803" max="2048" width="8.88671875" style="163"/>
    <col min="2049" max="2049" width="1.88671875" style="163" customWidth="1"/>
    <col min="2050" max="2055" width="8.33203125" style="163" customWidth="1"/>
    <col min="2056" max="2057" width="10.109375" style="163" customWidth="1"/>
    <col min="2058" max="2058" width="17" style="163" bestFit="1" customWidth="1"/>
    <col min="2059" max="2304" width="8.88671875" style="163"/>
    <col min="2305" max="2305" width="1.88671875" style="163" customWidth="1"/>
    <col min="2306" max="2311" width="8.33203125" style="163" customWidth="1"/>
    <col min="2312" max="2313" width="10.109375" style="163" customWidth="1"/>
    <col min="2314" max="2314" width="17" style="163" bestFit="1" customWidth="1"/>
    <col min="2315" max="2560" width="8.88671875" style="163"/>
    <col min="2561" max="2561" width="1.88671875" style="163" customWidth="1"/>
    <col min="2562" max="2567" width="8.33203125" style="163" customWidth="1"/>
    <col min="2568" max="2569" width="10.109375" style="163" customWidth="1"/>
    <col min="2570" max="2570" width="17" style="163" bestFit="1" customWidth="1"/>
    <col min="2571" max="2816" width="8.88671875" style="163"/>
    <col min="2817" max="2817" width="1.88671875" style="163" customWidth="1"/>
    <col min="2818" max="2823" width="8.33203125" style="163" customWidth="1"/>
    <col min="2824" max="2825" width="10.109375" style="163" customWidth="1"/>
    <col min="2826" max="2826" width="17" style="163" bestFit="1" customWidth="1"/>
    <col min="2827" max="3072" width="8.88671875" style="163"/>
    <col min="3073" max="3073" width="1.88671875" style="163" customWidth="1"/>
    <col min="3074" max="3079" width="8.33203125" style="163" customWidth="1"/>
    <col min="3080" max="3081" width="10.109375" style="163" customWidth="1"/>
    <col min="3082" max="3082" width="17" style="163" bestFit="1" customWidth="1"/>
    <col min="3083" max="3328" width="8.88671875" style="163"/>
    <col min="3329" max="3329" width="1.88671875" style="163" customWidth="1"/>
    <col min="3330" max="3335" width="8.33203125" style="163" customWidth="1"/>
    <col min="3336" max="3337" width="10.109375" style="163" customWidth="1"/>
    <col min="3338" max="3338" width="17" style="163" bestFit="1" customWidth="1"/>
    <col min="3339" max="3584" width="8.88671875" style="163"/>
    <col min="3585" max="3585" width="1.88671875" style="163" customWidth="1"/>
    <col min="3586" max="3591" width="8.33203125" style="163" customWidth="1"/>
    <col min="3592" max="3593" width="10.109375" style="163" customWidth="1"/>
    <col min="3594" max="3594" width="17" style="163" bestFit="1" customWidth="1"/>
    <col min="3595" max="3840" width="8.88671875" style="163"/>
    <col min="3841" max="3841" width="1.88671875" style="163" customWidth="1"/>
    <col min="3842" max="3847" width="8.33203125" style="163" customWidth="1"/>
    <col min="3848" max="3849" width="10.109375" style="163" customWidth="1"/>
    <col min="3850" max="3850" width="17" style="163" bestFit="1" customWidth="1"/>
    <col min="3851" max="4096" width="8.88671875" style="163"/>
    <col min="4097" max="4097" width="1.88671875" style="163" customWidth="1"/>
    <col min="4098" max="4103" width="8.33203125" style="163" customWidth="1"/>
    <col min="4104" max="4105" width="10.109375" style="163" customWidth="1"/>
    <col min="4106" max="4106" width="17" style="163" bestFit="1" customWidth="1"/>
    <col min="4107" max="4352" width="8.88671875" style="163"/>
    <col min="4353" max="4353" width="1.88671875" style="163" customWidth="1"/>
    <col min="4354" max="4359" width="8.33203125" style="163" customWidth="1"/>
    <col min="4360" max="4361" width="10.109375" style="163" customWidth="1"/>
    <col min="4362" max="4362" width="17" style="163" bestFit="1" customWidth="1"/>
    <col min="4363" max="4608" width="8.88671875" style="163"/>
    <col min="4609" max="4609" width="1.88671875" style="163" customWidth="1"/>
    <col min="4610" max="4615" width="8.33203125" style="163" customWidth="1"/>
    <col min="4616" max="4617" width="10.109375" style="163" customWidth="1"/>
    <col min="4618" max="4618" width="17" style="163" bestFit="1" customWidth="1"/>
    <col min="4619" max="4864" width="8.88671875" style="163"/>
    <col min="4865" max="4865" width="1.88671875" style="163" customWidth="1"/>
    <col min="4866" max="4871" width="8.33203125" style="163" customWidth="1"/>
    <col min="4872" max="4873" width="10.109375" style="163" customWidth="1"/>
    <col min="4874" max="4874" width="17" style="163" bestFit="1" customWidth="1"/>
    <col min="4875" max="5120" width="8.88671875" style="163"/>
    <col min="5121" max="5121" width="1.88671875" style="163" customWidth="1"/>
    <col min="5122" max="5127" width="8.33203125" style="163" customWidth="1"/>
    <col min="5128" max="5129" width="10.109375" style="163" customWidth="1"/>
    <col min="5130" max="5130" width="17" style="163" bestFit="1" customWidth="1"/>
    <col min="5131" max="5376" width="8.88671875" style="163"/>
    <col min="5377" max="5377" width="1.88671875" style="163" customWidth="1"/>
    <col min="5378" max="5383" width="8.33203125" style="163" customWidth="1"/>
    <col min="5384" max="5385" width="10.109375" style="163" customWidth="1"/>
    <col min="5386" max="5386" width="17" style="163" bestFit="1" customWidth="1"/>
    <col min="5387" max="5632" width="8.88671875" style="163"/>
    <col min="5633" max="5633" width="1.88671875" style="163" customWidth="1"/>
    <col min="5634" max="5639" width="8.33203125" style="163" customWidth="1"/>
    <col min="5640" max="5641" width="10.109375" style="163" customWidth="1"/>
    <col min="5642" max="5642" width="17" style="163" bestFit="1" customWidth="1"/>
    <col min="5643" max="5888" width="8.88671875" style="163"/>
    <col min="5889" max="5889" width="1.88671875" style="163" customWidth="1"/>
    <col min="5890" max="5895" width="8.33203125" style="163" customWidth="1"/>
    <col min="5896" max="5897" width="10.109375" style="163" customWidth="1"/>
    <col min="5898" max="5898" width="17" style="163" bestFit="1" customWidth="1"/>
    <col min="5899" max="6144" width="8.88671875" style="163"/>
    <col min="6145" max="6145" width="1.88671875" style="163" customWidth="1"/>
    <col min="6146" max="6151" width="8.33203125" style="163" customWidth="1"/>
    <col min="6152" max="6153" width="10.109375" style="163" customWidth="1"/>
    <col min="6154" max="6154" width="17" style="163" bestFit="1" customWidth="1"/>
    <col min="6155" max="6400" width="8.88671875" style="163"/>
    <col min="6401" max="6401" width="1.88671875" style="163" customWidth="1"/>
    <col min="6402" max="6407" width="8.33203125" style="163" customWidth="1"/>
    <col min="6408" max="6409" width="10.109375" style="163" customWidth="1"/>
    <col min="6410" max="6410" width="17" style="163" bestFit="1" customWidth="1"/>
    <col min="6411" max="6656" width="8.88671875" style="163"/>
    <col min="6657" max="6657" width="1.88671875" style="163" customWidth="1"/>
    <col min="6658" max="6663" width="8.33203125" style="163" customWidth="1"/>
    <col min="6664" max="6665" width="10.109375" style="163" customWidth="1"/>
    <col min="6666" max="6666" width="17" style="163" bestFit="1" customWidth="1"/>
    <col min="6667" max="6912" width="8.88671875" style="163"/>
    <col min="6913" max="6913" width="1.88671875" style="163" customWidth="1"/>
    <col min="6914" max="6919" width="8.33203125" style="163" customWidth="1"/>
    <col min="6920" max="6921" width="10.109375" style="163" customWidth="1"/>
    <col min="6922" max="6922" width="17" style="163" bestFit="1" customWidth="1"/>
    <col min="6923" max="7168" width="8.88671875" style="163"/>
    <col min="7169" max="7169" width="1.88671875" style="163" customWidth="1"/>
    <col min="7170" max="7175" width="8.33203125" style="163" customWidth="1"/>
    <col min="7176" max="7177" width="10.109375" style="163" customWidth="1"/>
    <col min="7178" max="7178" width="17" style="163" bestFit="1" customWidth="1"/>
    <col min="7179" max="7424" width="8.88671875" style="163"/>
    <col min="7425" max="7425" width="1.88671875" style="163" customWidth="1"/>
    <col min="7426" max="7431" width="8.33203125" style="163" customWidth="1"/>
    <col min="7432" max="7433" width="10.109375" style="163" customWidth="1"/>
    <col min="7434" max="7434" width="17" style="163" bestFit="1" customWidth="1"/>
    <col min="7435" max="7680" width="8.88671875" style="163"/>
    <col min="7681" max="7681" width="1.88671875" style="163" customWidth="1"/>
    <col min="7682" max="7687" width="8.33203125" style="163" customWidth="1"/>
    <col min="7688" max="7689" width="10.109375" style="163" customWidth="1"/>
    <col min="7690" max="7690" width="17" style="163" bestFit="1" customWidth="1"/>
    <col min="7691" max="7936" width="8.88671875" style="163"/>
    <col min="7937" max="7937" width="1.88671875" style="163" customWidth="1"/>
    <col min="7938" max="7943" width="8.33203125" style="163" customWidth="1"/>
    <col min="7944" max="7945" width="10.109375" style="163" customWidth="1"/>
    <col min="7946" max="7946" width="17" style="163" bestFit="1" customWidth="1"/>
    <col min="7947" max="8192" width="8.88671875" style="163"/>
    <col min="8193" max="8193" width="1.88671875" style="163" customWidth="1"/>
    <col min="8194" max="8199" width="8.33203125" style="163" customWidth="1"/>
    <col min="8200" max="8201" width="10.109375" style="163" customWidth="1"/>
    <col min="8202" max="8202" width="17" style="163" bestFit="1" customWidth="1"/>
    <col min="8203" max="8448" width="8.88671875" style="163"/>
    <col min="8449" max="8449" width="1.88671875" style="163" customWidth="1"/>
    <col min="8450" max="8455" width="8.33203125" style="163" customWidth="1"/>
    <col min="8456" max="8457" width="10.109375" style="163" customWidth="1"/>
    <col min="8458" max="8458" width="17" style="163" bestFit="1" customWidth="1"/>
    <col min="8459" max="8704" width="8.88671875" style="163"/>
    <col min="8705" max="8705" width="1.88671875" style="163" customWidth="1"/>
    <col min="8706" max="8711" width="8.33203125" style="163" customWidth="1"/>
    <col min="8712" max="8713" width="10.109375" style="163" customWidth="1"/>
    <col min="8714" max="8714" width="17" style="163" bestFit="1" customWidth="1"/>
    <col min="8715" max="8960" width="8.88671875" style="163"/>
    <col min="8961" max="8961" width="1.88671875" style="163" customWidth="1"/>
    <col min="8962" max="8967" width="8.33203125" style="163" customWidth="1"/>
    <col min="8968" max="8969" width="10.109375" style="163" customWidth="1"/>
    <col min="8970" max="8970" width="17" style="163" bestFit="1" customWidth="1"/>
    <col min="8971" max="9216" width="8.88671875" style="163"/>
    <col min="9217" max="9217" width="1.88671875" style="163" customWidth="1"/>
    <col min="9218" max="9223" width="8.33203125" style="163" customWidth="1"/>
    <col min="9224" max="9225" width="10.109375" style="163" customWidth="1"/>
    <col min="9226" max="9226" width="17" style="163" bestFit="1" customWidth="1"/>
    <col min="9227" max="9472" width="8.88671875" style="163"/>
    <col min="9473" max="9473" width="1.88671875" style="163" customWidth="1"/>
    <col min="9474" max="9479" width="8.33203125" style="163" customWidth="1"/>
    <col min="9480" max="9481" width="10.109375" style="163" customWidth="1"/>
    <col min="9482" max="9482" width="17" style="163" bestFit="1" customWidth="1"/>
    <col min="9483" max="9728" width="8.88671875" style="163"/>
    <col min="9729" max="9729" width="1.88671875" style="163" customWidth="1"/>
    <col min="9730" max="9735" width="8.33203125" style="163" customWidth="1"/>
    <col min="9736" max="9737" width="10.109375" style="163" customWidth="1"/>
    <col min="9738" max="9738" width="17" style="163" bestFit="1" customWidth="1"/>
    <col min="9739" max="9984" width="8.88671875" style="163"/>
    <col min="9985" max="9985" width="1.88671875" style="163" customWidth="1"/>
    <col min="9986" max="9991" width="8.33203125" style="163" customWidth="1"/>
    <col min="9992" max="9993" width="10.109375" style="163" customWidth="1"/>
    <col min="9994" max="9994" width="17" style="163" bestFit="1" customWidth="1"/>
    <col min="9995" max="10240" width="8.88671875" style="163"/>
    <col min="10241" max="10241" width="1.88671875" style="163" customWidth="1"/>
    <col min="10242" max="10247" width="8.33203125" style="163" customWidth="1"/>
    <col min="10248" max="10249" width="10.109375" style="163" customWidth="1"/>
    <col min="10250" max="10250" width="17" style="163" bestFit="1" customWidth="1"/>
    <col min="10251" max="10496" width="8.88671875" style="163"/>
    <col min="10497" max="10497" width="1.88671875" style="163" customWidth="1"/>
    <col min="10498" max="10503" width="8.33203125" style="163" customWidth="1"/>
    <col min="10504" max="10505" width="10.109375" style="163" customWidth="1"/>
    <col min="10506" max="10506" width="17" style="163" bestFit="1" customWidth="1"/>
    <col min="10507" max="10752" width="8.88671875" style="163"/>
    <col min="10753" max="10753" width="1.88671875" style="163" customWidth="1"/>
    <col min="10754" max="10759" width="8.33203125" style="163" customWidth="1"/>
    <col min="10760" max="10761" width="10.109375" style="163" customWidth="1"/>
    <col min="10762" max="10762" width="17" style="163" bestFit="1" customWidth="1"/>
    <col min="10763" max="11008" width="8.88671875" style="163"/>
    <col min="11009" max="11009" width="1.88671875" style="163" customWidth="1"/>
    <col min="11010" max="11015" width="8.33203125" style="163" customWidth="1"/>
    <col min="11016" max="11017" width="10.109375" style="163" customWidth="1"/>
    <col min="11018" max="11018" width="17" style="163" bestFit="1" customWidth="1"/>
    <col min="11019" max="11264" width="8.88671875" style="163"/>
    <col min="11265" max="11265" width="1.88671875" style="163" customWidth="1"/>
    <col min="11266" max="11271" width="8.33203125" style="163" customWidth="1"/>
    <col min="11272" max="11273" width="10.109375" style="163" customWidth="1"/>
    <col min="11274" max="11274" width="17" style="163" bestFit="1" customWidth="1"/>
    <col min="11275" max="11520" width="8.88671875" style="163"/>
    <col min="11521" max="11521" width="1.88671875" style="163" customWidth="1"/>
    <col min="11522" max="11527" width="8.33203125" style="163" customWidth="1"/>
    <col min="11528" max="11529" width="10.109375" style="163" customWidth="1"/>
    <col min="11530" max="11530" width="17" style="163" bestFit="1" customWidth="1"/>
    <col min="11531" max="11776" width="8.88671875" style="163"/>
    <col min="11777" max="11777" width="1.88671875" style="163" customWidth="1"/>
    <col min="11778" max="11783" width="8.33203125" style="163" customWidth="1"/>
    <col min="11784" max="11785" width="10.109375" style="163" customWidth="1"/>
    <col min="11786" max="11786" width="17" style="163" bestFit="1" customWidth="1"/>
    <col min="11787" max="12032" width="8.88671875" style="163"/>
    <col min="12033" max="12033" width="1.88671875" style="163" customWidth="1"/>
    <col min="12034" max="12039" width="8.33203125" style="163" customWidth="1"/>
    <col min="12040" max="12041" width="10.109375" style="163" customWidth="1"/>
    <col min="12042" max="12042" width="17" style="163" bestFit="1" customWidth="1"/>
    <col min="12043" max="12288" width="8.88671875" style="163"/>
    <col min="12289" max="12289" width="1.88671875" style="163" customWidth="1"/>
    <col min="12290" max="12295" width="8.33203125" style="163" customWidth="1"/>
    <col min="12296" max="12297" width="10.109375" style="163" customWidth="1"/>
    <col min="12298" max="12298" width="17" style="163" bestFit="1" customWidth="1"/>
    <col min="12299" max="12544" width="8.88671875" style="163"/>
    <col min="12545" max="12545" width="1.88671875" style="163" customWidth="1"/>
    <col min="12546" max="12551" width="8.33203125" style="163" customWidth="1"/>
    <col min="12552" max="12553" width="10.109375" style="163" customWidth="1"/>
    <col min="12554" max="12554" width="17" style="163" bestFit="1" customWidth="1"/>
    <col min="12555" max="12800" width="8.88671875" style="163"/>
    <col min="12801" max="12801" width="1.88671875" style="163" customWidth="1"/>
    <col min="12802" max="12807" width="8.33203125" style="163" customWidth="1"/>
    <col min="12808" max="12809" width="10.109375" style="163" customWidth="1"/>
    <col min="12810" max="12810" width="17" style="163" bestFit="1" customWidth="1"/>
    <col min="12811" max="13056" width="8.88671875" style="163"/>
    <col min="13057" max="13057" width="1.88671875" style="163" customWidth="1"/>
    <col min="13058" max="13063" width="8.33203125" style="163" customWidth="1"/>
    <col min="13064" max="13065" width="10.109375" style="163" customWidth="1"/>
    <col min="13066" max="13066" width="17" style="163" bestFit="1" customWidth="1"/>
    <col min="13067" max="13312" width="8.88671875" style="163"/>
    <col min="13313" max="13313" width="1.88671875" style="163" customWidth="1"/>
    <col min="13314" max="13319" width="8.33203125" style="163" customWidth="1"/>
    <col min="13320" max="13321" width="10.109375" style="163" customWidth="1"/>
    <col min="13322" max="13322" width="17" style="163" bestFit="1" customWidth="1"/>
    <col min="13323" max="13568" width="8.88671875" style="163"/>
    <col min="13569" max="13569" width="1.88671875" style="163" customWidth="1"/>
    <col min="13570" max="13575" width="8.33203125" style="163" customWidth="1"/>
    <col min="13576" max="13577" width="10.109375" style="163" customWidth="1"/>
    <col min="13578" max="13578" width="17" style="163" bestFit="1" customWidth="1"/>
    <col min="13579" max="13824" width="8.88671875" style="163"/>
    <col min="13825" max="13825" width="1.88671875" style="163" customWidth="1"/>
    <col min="13826" max="13831" width="8.33203125" style="163" customWidth="1"/>
    <col min="13832" max="13833" width="10.109375" style="163" customWidth="1"/>
    <col min="13834" max="13834" width="17" style="163" bestFit="1" customWidth="1"/>
    <col min="13835" max="14080" width="8.88671875" style="163"/>
    <col min="14081" max="14081" width="1.88671875" style="163" customWidth="1"/>
    <col min="14082" max="14087" width="8.33203125" style="163" customWidth="1"/>
    <col min="14088" max="14089" width="10.109375" style="163" customWidth="1"/>
    <col min="14090" max="14090" width="17" style="163" bestFit="1" customWidth="1"/>
    <col min="14091" max="14336" width="8.88671875" style="163"/>
    <col min="14337" max="14337" width="1.88671875" style="163" customWidth="1"/>
    <col min="14338" max="14343" width="8.33203125" style="163" customWidth="1"/>
    <col min="14344" max="14345" width="10.109375" style="163" customWidth="1"/>
    <col min="14346" max="14346" width="17" style="163" bestFit="1" customWidth="1"/>
    <col min="14347" max="14592" width="8.88671875" style="163"/>
    <col min="14593" max="14593" width="1.88671875" style="163" customWidth="1"/>
    <col min="14594" max="14599" width="8.33203125" style="163" customWidth="1"/>
    <col min="14600" max="14601" width="10.109375" style="163" customWidth="1"/>
    <col min="14602" max="14602" width="17" style="163" bestFit="1" customWidth="1"/>
    <col min="14603" max="14848" width="8.88671875" style="163"/>
    <col min="14849" max="14849" width="1.88671875" style="163" customWidth="1"/>
    <col min="14850" max="14855" width="8.33203125" style="163" customWidth="1"/>
    <col min="14856" max="14857" width="10.109375" style="163" customWidth="1"/>
    <col min="14858" max="14858" width="17" style="163" bestFit="1" customWidth="1"/>
    <col min="14859" max="15104" width="8.88671875" style="163"/>
    <col min="15105" max="15105" width="1.88671875" style="163" customWidth="1"/>
    <col min="15106" max="15111" width="8.33203125" style="163" customWidth="1"/>
    <col min="15112" max="15113" width="10.109375" style="163" customWidth="1"/>
    <col min="15114" max="15114" width="17" style="163" bestFit="1" customWidth="1"/>
    <col min="15115" max="15360" width="8.88671875" style="163"/>
    <col min="15361" max="15361" width="1.88671875" style="163" customWidth="1"/>
    <col min="15362" max="15367" width="8.33203125" style="163" customWidth="1"/>
    <col min="15368" max="15369" width="10.109375" style="163" customWidth="1"/>
    <col min="15370" max="15370" width="17" style="163" bestFit="1" customWidth="1"/>
    <col min="15371" max="15616" width="8.88671875" style="163"/>
    <col min="15617" max="15617" width="1.88671875" style="163" customWidth="1"/>
    <col min="15618" max="15623" width="8.33203125" style="163" customWidth="1"/>
    <col min="15624" max="15625" width="10.109375" style="163" customWidth="1"/>
    <col min="15626" max="15626" width="17" style="163" bestFit="1" customWidth="1"/>
    <col min="15627" max="15872" width="8.88671875" style="163"/>
    <col min="15873" max="15873" width="1.88671875" style="163" customWidth="1"/>
    <col min="15874" max="15879" width="8.33203125" style="163" customWidth="1"/>
    <col min="15880" max="15881" width="10.109375" style="163" customWidth="1"/>
    <col min="15882" max="15882" width="17" style="163" bestFit="1" customWidth="1"/>
    <col min="15883" max="16128" width="8.88671875" style="163"/>
    <col min="16129" max="16129" width="1.88671875" style="163" customWidth="1"/>
    <col min="16130" max="16135" width="8.33203125" style="163" customWidth="1"/>
    <col min="16136" max="16137" width="10.109375" style="163" customWidth="1"/>
    <col min="16138" max="16138" width="17" style="163" bestFit="1" customWidth="1"/>
    <col min="16139" max="16384" width="8.88671875" style="163"/>
  </cols>
  <sheetData>
    <row r="1" spans="1:30" x14ac:dyDescent="0.3">
      <c r="A1" s="161"/>
      <c r="B1" s="161"/>
      <c r="C1" s="161"/>
      <c r="D1" s="161"/>
      <c r="E1" s="161"/>
      <c r="F1" s="161"/>
      <c r="G1" s="161"/>
      <c r="H1" s="161"/>
      <c r="I1" s="161"/>
      <c r="J1" s="161"/>
      <c r="K1" s="161"/>
      <c r="L1" s="161"/>
      <c r="M1" s="161"/>
      <c r="N1" s="161"/>
      <c r="O1" s="161"/>
      <c r="P1" s="161"/>
      <c r="Q1" s="161"/>
      <c r="R1" s="161"/>
      <c r="S1" s="161"/>
      <c r="T1" s="162"/>
      <c r="U1" s="162"/>
      <c r="V1" s="162"/>
      <c r="W1" s="162"/>
      <c r="X1" s="162"/>
      <c r="Y1" s="162"/>
      <c r="Z1" s="162"/>
      <c r="AA1" s="162"/>
      <c r="AB1" s="162"/>
      <c r="AC1" s="162"/>
      <c r="AD1" s="162"/>
    </row>
    <row r="2" spans="1:30" x14ac:dyDescent="0.3">
      <c r="A2" s="161"/>
      <c r="B2" s="161"/>
      <c r="C2" s="161"/>
      <c r="D2" s="161"/>
      <c r="E2" s="161"/>
      <c r="F2" s="161"/>
      <c r="G2" s="161"/>
      <c r="H2" s="161"/>
      <c r="I2" s="161"/>
      <c r="J2" s="161"/>
      <c r="K2" s="161"/>
      <c r="L2" s="161"/>
      <c r="M2" s="161"/>
      <c r="N2" s="161"/>
      <c r="O2" s="161"/>
      <c r="P2" s="161"/>
      <c r="Q2" s="161"/>
      <c r="R2" s="161"/>
      <c r="S2" s="161"/>
      <c r="T2" s="162"/>
      <c r="U2" s="162"/>
      <c r="V2" s="162"/>
      <c r="W2" s="162"/>
      <c r="X2" s="162"/>
      <c r="Y2" s="162"/>
      <c r="Z2" s="162"/>
      <c r="AA2" s="162"/>
      <c r="AB2" s="162"/>
      <c r="AC2" s="162"/>
      <c r="AD2" s="162"/>
    </row>
    <row r="3" spans="1:30" x14ac:dyDescent="0.3">
      <c r="A3" s="161"/>
      <c r="B3" s="161"/>
      <c r="C3" s="161"/>
      <c r="D3" s="161"/>
      <c r="E3" s="161"/>
      <c r="F3" s="161"/>
      <c r="G3" s="161"/>
      <c r="H3" s="161"/>
      <c r="I3" s="161"/>
      <c r="J3" s="235" t="s">
        <v>476</v>
      </c>
      <c r="K3" s="236" t="str">
        <f>'Project or Asset Input'!E8</f>
        <v>TMR BUSINESS AS USUAL AND GAP ANALYSIS WITH EXCELLENT RATING</v>
      </c>
      <c r="L3" s="161"/>
      <c r="M3" s="161"/>
      <c r="N3" s="161"/>
      <c r="O3" s="161"/>
      <c r="P3" s="161"/>
      <c r="Q3" s="161"/>
      <c r="R3" s="161"/>
      <c r="S3" s="161"/>
      <c r="T3" s="162"/>
      <c r="U3" s="162"/>
      <c r="V3" s="162"/>
      <c r="W3" s="162"/>
      <c r="X3" s="162"/>
      <c r="Y3" s="162"/>
      <c r="Z3" s="162"/>
      <c r="AA3" s="162"/>
      <c r="AB3" s="162"/>
      <c r="AC3" s="162"/>
      <c r="AD3" s="162"/>
    </row>
    <row r="4" spans="1:30" x14ac:dyDescent="0.3">
      <c r="A4" s="161"/>
      <c r="B4" s="161"/>
      <c r="C4" s="161"/>
      <c r="D4" s="161"/>
      <c r="E4" s="161"/>
      <c r="F4" s="161"/>
      <c r="G4" s="161"/>
      <c r="H4" s="161"/>
      <c r="I4" s="161"/>
      <c r="J4" s="235" t="s">
        <v>477</v>
      </c>
      <c r="K4" s="236">
        <f>'Project or Asset Input'!E14</f>
        <v>0</v>
      </c>
      <c r="L4" s="161"/>
      <c r="M4" s="161"/>
      <c r="N4" s="161"/>
      <c r="O4" s="161"/>
      <c r="P4" s="161"/>
      <c r="Q4" s="161"/>
      <c r="R4" s="161"/>
      <c r="S4" s="161"/>
      <c r="T4" s="162"/>
      <c r="U4" s="162"/>
      <c r="V4" s="162"/>
      <c r="W4" s="162"/>
      <c r="X4" s="162"/>
      <c r="Y4" s="162"/>
      <c r="Z4" s="162"/>
      <c r="AA4" s="162"/>
      <c r="AB4" s="162"/>
      <c r="AC4" s="162"/>
      <c r="AD4" s="162"/>
    </row>
    <row r="5" spans="1:30" x14ac:dyDescent="0.3">
      <c r="A5" s="161"/>
      <c r="C5" s="161"/>
      <c r="E5" s="161"/>
      <c r="F5" s="161"/>
      <c r="G5" s="161"/>
      <c r="I5" s="161"/>
      <c r="J5" s="235" t="s">
        <v>478</v>
      </c>
      <c r="K5" s="236" t="str">
        <f>'Project or Asset Input'!E10</f>
        <v>Design</v>
      </c>
      <c r="L5" s="161"/>
      <c r="M5" s="161"/>
      <c r="N5" s="161"/>
      <c r="O5" s="161"/>
      <c r="P5" s="161"/>
      <c r="Q5" s="161"/>
      <c r="R5" s="161"/>
      <c r="S5" s="161"/>
      <c r="T5" s="162"/>
      <c r="U5" s="162"/>
      <c r="V5" s="162"/>
      <c r="W5" s="162"/>
      <c r="X5" s="162"/>
      <c r="Y5" s="162"/>
      <c r="Z5" s="162"/>
      <c r="AA5" s="162"/>
      <c r="AB5" s="162"/>
      <c r="AC5" s="162"/>
      <c r="AD5" s="162"/>
    </row>
    <row r="6" spans="1:30" x14ac:dyDescent="0.3">
      <c r="A6" s="161"/>
      <c r="B6" s="161"/>
      <c r="C6" s="161"/>
      <c r="D6" s="161"/>
      <c r="E6" s="161"/>
      <c r="F6" s="161"/>
      <c r="G6" s="161"/>
      <c r="H6" s="161"/>
      <c r="I6" s="161"/>
      <c r="J6" s="161"/>
      <c r="K6" s="161"/>
      <c r="L6" s="161"/>
      <c r="M6" s="161"/>
      <c r="N6" s="161"/>
      <c r="O6" s="161"/>
      <c r="P6" s="161"/>
      <c r="Q6" s="161"/>
      <c r="R6" s="161"/>
      <c r="S6" s="161"/>
      <c r="T6" s="162"/>
      <c r="U6" s="162"/>
      <c r="V6" s="162"/>
      <c r="W6" s="162"/>
      <c r="X6" s="162"/>
      <c r="Y6" s="162"/>
      <c r="Z6" s="162"/>
      <c r="AA6" s="162"/>
      <c r="AB6" s="162"/>
      <c r="AC6" s="162"/>
      <c r="AD6" s="162"/>
    </row>
    <row r="7" spans="1:30" x14ac:dyDescent="0.3">
      <c r="A7" s="161"/>
      <c r="B7" s="161"/>
      <c r="C7" s="161"/>
      <c r="D7" s="161"/>
      <c r="E7" s="161"/>
      <c r="F7" s="161"/>
      <c r="G7" s="161"/>
      <c r="H7" s="161"/>
      <c r="I7" s="161"/>
      <c r="J7" s="161"/>
      <c r="K7" s="161"/>
      <c r="L7" s="161"/>
      <c r="M7" s="161"/>
      <c r="N7" s="161"/>
      <c r="O7" s="161"/>
      <c r="P7" s="161"/>
      <c r="Q7" s="161"/>
      <c r="R7" s="161"/>
      <c r="S7" s="161"/>
      <c r="T7" s="162"/>
      <c r="U7" s="162"/>
      <c r="V7" s="162"/>
      <c r="W7" s="162"/>
      <c r="X7" s="162"/>
      <c r="Y7" s="162"/>
      <c r="Z7" s="162"/>
      <c r="AA7" s="162"/>
      <c r="AB7" s="162"/>
      <c r="AC7" s="162"/>
      <c r="AD7" s="162"/>
    </row>
    <row r="8" spans="1:30" x14ac:dyDescent="0.3">
      <c r="A8" s="161"/>
      <c r="B8" s="161"/>
      <c r="C8" s="161"/>
      <c r="D8" s="161"/>
      <c r="E8" s="161"/>
      <c r="F8" s="161"/>
      <c r="G8" s="161"/>
      <c r="H8" s="161"/>
      <c r="I8" s="161"/>
      <c r="J8" s="161"/>
      <c r="K8" s="161"/>
      <c r="L8" s="161"/>
      <c r="M8" s="161"/>
      <c r="N8" s="161"/>
      <c r="O8" s="161"/>
      <c r="P8" s="161"/>
      <c r="Q8" s="161"/>
      <c r="R8" s="161"/>
      <c r="S8" s="161"/>
      <c r="T8" s="162"/>
      <c r="U8" s="162"/>
      <c r="V8" s="162"/>
      <c r="W8" s="162"/>
      <c r="X8" s="162"/>
      <c r="Y8" s="162"/>
      <c r="Z8" s="162"/>
      <c r="AA8" s="162"/>
      <c r="AB8" s="162"/>
      <c r="AC8" s="162"/>
      <c r="AD8" s="162"/>
    </row>
    <row r="9" spans="1:30" x14ac:dyDescent="0.3">
      <c r="A9" s="161"/>
      <c r="B9" s="161"/>
      <c r="C9" s="161"/>
      <c r="D9" s="161"/>
      <c r="E9" s="161"/>
      <c r="F9" s="161"/>
      <c r="G9" s="161"/>
      <c r="H9" s="161"/>
      <c r="I9" s="161"/>
      <c r="J9" s="161"/>
      <c r="K9" s="161"/>
      <c r="L9" s="161"/>
      <c r="M9" s="161"/>
      <c r="N9" s="161"/>
      <c r="O9" s="161"/>
      <c r="P9" s="161"/>
      <c r="Q9" s="161"/>
      <c r="R9" s="161"/>
      <c r="S9" s="161"/>
      <c r="T9" s="162"/>
      <c r="U9" s="162"/>
      <c r="V9" s="162"/>
      <c r="W9" s="162"/>
      <c r="X9" s="162"/>
      <c r="Y9" s="162"/>
      <c r="Z9" s="162"/>
      <c r="AA9" s="162"/>
      <c r="AB9" s="162"/>
      <c r="AC9" s="162"/>
      <c r="AD9" s="162"/>
    </row>
    <row r="10" spans="1:30" x14ac:dyDescent="0.3">
      <c r="A10" s="161"/>
      <c r="B10" s="161"/>
      <c r="C10" s="161"/>
      <c r="D10" s="161"/>
      <c r="E10" s="161"/>
      <c r="F10" s="161"/>
      <c r="G10" s="161"/>
      <c r="H10" s="161"/>
      <c r="I10" s="161"/>
      <c r="J10" s="161"/>
      <c r="K10" s="161"/>
      <c r="L10" s="161"/>
      <c r="M10" s="161"/>
      <c r="N10" s="161"/>
      <c r="O10" s="161"/>
      <c r="P10" s="161"/>
      <c r="Q10" s="161"/>
      <c r="R10" s="161"/>
      <c r="S10" s="161"/>
      <c r="T10" s="162"/>
      <c r="U10" s="162"/>
      <c r="V10" s="162"/>
      <c r="W10" s="162"/>
      <c r="X10" s="162"/>
      <c r="Y10" s="162"/>
      <c r="Z10" s="162"/>
      <c r="AA10" s="162"/>
      <c r="AB10" s="162"/>
      <c r="AC10" s="162"/>
      <c r="AD10" s="162"/>
    </row>
    <row r="11" spans="1:30" x14ac:dyDescent="0.3">
      <c r="A11" s="161"/>
      <c r="B11" s="161"/>
      <c r="C11" s="161"/>
      <c r="D11" s="161"/>
      <c r="E11" s="161"/>
      <c r="F11" s="161"/>
      <c r="G11" s="161"/>
      <c r="H11" s="161"/>
      <c r="I11" s="161"/>
      <c r="J11" s="161"/>
      <c r="K11" s="161"/>
      <c r="L11" s="161"/>
      <c r="M11" s="161"/>
      <c r="N11" s="161"/>
      <c r="O11" s="161"/>
      <c r="P11" s="161"/>
      <c r="Q11" s="161"/>
      <c r="R11" s="161"/>
      <c r="S11" s="161"/>
      <c r="T11" s="162"/>
      <c r="U11" s="162"/>
      <c r="V11" s="162"/>
      <c r="W11" s="162"/>
      <c r="X11" s="162"/>
      <c r="Y11" s="162"/>
      <c r="Z11" s="162"/>
      <c r="AA11" s="162"/>
      <c r="AB11" s="162"/>
      <c r="AC11" s="162"/>
      <c r="AD11" s="162"/>
    </row>
    <row r="12" spans="1:30" x14ac:dyDescent="0.3">
      <c r="A12" s="161"/>
      <c r="B12" s="161"/>
      <c r="C12" s="161"/>
      <c r="D12" s="161"/>
      <c r="E12" s="161"/>
      <c r="F12" s="161"/>
      <c r="G12" s="161"/>
      <c r="H12" s="161"/>
      <c r="I12" s="161"/>
      <c r="J12" s="161"/>
      <c r="K12" s="161"/>
      <c r="L12" s="161"/>
      <c r="M12" s="161"/>
      <c r="N12" s="161"/>
      <c r="O12" s="161"/>
      <c r="P12" s="161"/>
      <c r="Q12" s="161"/>
      <c r="R12" s="161"/>
      <c r="S12" s="161"/>
      <c r="T12" s="162"/>
      <c r="U12" s="162"/>
      <c r="V12" s="162"/>
      <c r="W12" s="162"/>
      <c r="X12" s="162"/>
      <c r="Y12" s="162"/>
      <c r="Z12" s="162"/>
      <c r="AA12" s="162"/>
      <c r="AB12" s="162"/>
      <c r="AC12" s="162"/>
      <c r="AD12" s="162"/>
    </row>
    <row r="13" spans="1:30" x14ac:dyDescent="0.3">
      <c r="A13" s="161"/>
      <c r="B13" s="161"/>
      <c r="C13" s="161"/>
      <c r="D13" s="161"/>
      <c r="E13" s="161"/>
      <c r="F13" s="161"/>
      <c r="G13" s="161"/>
      <c r="H13" s="161"/>
      <c r="I13" s="161"/>
      <c r="J13" s="161"/>
      <c r="K13" s="161"/>
      <c r="L13" s="161"/>
      <c r="M13" s="161"/>
      <c r="N13" s="161"/>
      <c r="O13" s="161"/>
      <c r="P13" s="161"/>
      <c r="Q13" s="161"/>
      <c r="R13" s="161"/>
      <c r="S13" s="161"/>
      <c r="T13" s="162"/>
      <c r="U13" s="162"/>
      <c r="V13" s="162"/>
      <c r="W13" s="162"/>
      <c r="X13" s="162"/>
      <c r="Y13" s="162"/>
      <c r="Z13" s="162"/>
      <c r="AA13" s="162"/>
      <c r="AB13" s="162"/>
      <c r="AC13" s="162"/>
      <c r="AD13" s="162"/>
    </row>
    <row r="14" spans="1:30" x14ac:dyDescent="0.3">
      <c r="A14" s="161"/>
      <c r="B14" s="161"/>
      <c r="C14" s="161"/>
      <c r="D14" s="161"/>
      <c r="E14" s="161"/>
      <c r="F14" s="161"/>
      <c r="G14" s="161"/>
      <c r="H14" s="161"/>
      <c r="I14" s="161"/>
      <c r="J14" s="161"/>
      <c r="K14" s="161"/>
      <c r="L14" s="161"/>
      <c r="M14" s="161"/>
      <c r="N14" s="161"/>
      <c r="O14" s="161"/>
      <c r="P14" s="161"/>
      <c r="Q14" s="161"/>
      <c r="R14" s="161"/>
      <c r="S14" s="161"/>
      <c r="T14" s="162"/>
      <c r="U14" s="162"/>
      <c r="V14" s="162"/>
      <c r="W14" s="162"/>
      <c r="X14" s="162"/>
      <c r="Y14" s="162"/>
      <c r="Z14" s="162"/>
      <c r="AA14" s="162"/>
      <c r="AB14" s="162"/>
      <c r="AC14" s="162"/>
      <c r="AD14" s="162"/>
    </row>
    <row r="15" spans="1:30" x14ac:dyDescent="0.3">
      <c r="A15" s="161"/>
      <c r="B15" s="161"/>
      <c r="C15" s="161"/>
      <c r="D15" s="161"/>
      <c r="E15" s="161"/>
      <c r="F15" s="161"/>
      <c r="G15" s="161"/>
      <c r="H15" s="161"/>
      <c r="I15" s="161"/>
      <c r="J15" s="161"/>
      <c r="K15" s="161"/>
      <c r="L15" s="161"/>
      <c r="M15" s="161"/>
      <c r="N15" s="161"/>
      <c r="O15" s="161"/>
      <c r="P15" s="161"/>
      <c r="Q15" s="161"/>
      <c r="R15" s="161"/>
      <c r="S15" s="161"/>
      <c r="T15" s="162"/>
      <c r="U15" s="162"/>
      <c r="V15" s="162"/>
      <c r="W15" s="162"/>
      <c r="X15" s="162"/>
      <c r="Y15" s="162"/>
      <c r="Z15" s="162"/>
      <c r="AA15" s="162"/>
      <c r="AB15" s="162"/>
      <c r="AC15" s="162"/>
      <c r="AD15" s="162"/>
    </row>
    <row r="16" spans="1:30" x14ac:dyDescent="0.3">
      <c r="A16" s="161"/>
      <c r="B16" s="161"/>
      <c r="C16" s="161"/>
      <c r="D16" s="161"/>
      <c r="E16" s="161"/>
      <c r="F16" s="161"/>
      <c r="G16" s="161"/>
      <c r="H16" s="161"/>
      <c r="I16" s="161"/>
      <c r="J16" s="161"/>
      <c r="K16" s="161"/>
      <c r="L16" s="161"/>
      <c r="M16" s="161"/>
      <c r="N16" s="161"/>
      <c r="O16" s="161"/>
      <c r="P16" s="161"/>
      <c r="Q16" s="161"/>
      <c r="R16" s="161"/>
      <c r="S16" s="161"/>
      <c r="T16" s="162"/>
      <c r="U16" s="162"/>
      <c r="V16" s="162"/>
      <c r="W16" s="162"/>
      <c r="X16" s="162"/>
      <c r="Y16" s="162"/>
      <c r="Z16" s="162"/>
      <c r="AA16" s="162"/>
      <c r="AB16" s="162"/>
      <c r="AC16" s="162"/>
      <c r="AD16" s="162"/>
    </row>
    <row r="17" spans="1:30" x14ac:dyDescent="0.3">
      <c r="A17" s="161"/>
      <c r="B17" s="161"/>
      <c r="C17" s="161"/>
      <c r="D17" s="161"/>
      <c r="E17" s="161"/>
      <c r="F17" s="161"/>
      <c r="G17" s="161"/>
      <c r="H17" s="161"/>
      <c r="I17" s="161"/>
      <c r="J17" s="161"/>
      <c r="K17" s="161"/>
      <c r="L17" s="161"/>
      <c r="M17" s="161"/>
      <c r="N17" s="161"/>
      <c r="O17" s="161"/>
      <c r="P17" s="161"/>
      <c r="Q17" s="161"/>
      <c r="R17" s="161"/>
      <c r="S17" s="161"/>
      <c r="T17" s="162"/>
      <c r="U17" s="162"/>
      <c r="V17" s="162"/>
      <c r="W17" s="162"/>
      <c r="X17" s="162"/>
      <c r="Y17" s="162"/>
      <c r="Z17" s="162"/>
      <c r="AA17" s="162"/>
      <c r="AB17" s="162"/>
      <c r="AC17" s="162"/>
      <c r="AD17" s="162"/>
    </row>
    <row r="18" spans="1:30" x14ac:dyDescent="0.3">
      <c r="A18" s="161"/>
      <c r="B18" s="161"/>
      <c r="C18" s="161"/>
      <c r="D18" s="161"/>
      <c r="E18" s="161"/>
      <c r="F18" s="161"/>
      <c r="G18" s="161"/>
      <c r="H18" s="161"/>
      <c r="I18" s="161"/>
      <c r="J18" s="161"/>
      <c r="K18" s="161"/>
      <c r="L18" s="161"/>
      <c r="M18" s="161"/>
      <c r="N18" s="161"/>
      <c r="O18" s="161"/>
      <c r="P18" s="161"/>
      <c r="Q18" s="161"/>
      <c r="R18" s="161"/>
      <c r="S18" s="161"/>
      <c r="T18" s="162"/>
      <c r="U18" s="162"/>
      <c r="V18" s="162"/>
      <c r="W18" s="162"/>
      <c r="X18" s="162"/>
      <c r="Y18" s="162"/>
      <c r="Z18" s="162"/>
      <c r="AA18" s="162"/>
      <c r="AB18" s="162"/>
      <c r="AC18" s="162"/>
      <c r="AD18" s="162"/>
    </row>
    <row r="19" spans="1:30" x14ac:dyDescent="0.3">
      <c r="A19" s="161"/>
      <c r="B19" s="161"/>
      <c r="C19" s="161"/>
      <c r="D19" s="161"/>
      <c r="E19" s="161"/>
      <c r="F19" s="161"/>
      <c r="G19" s="161"/>
      <c r="H19" s="161"/>
      <c r="I19" s="161"/>
      <c r="J19" s="161"/>
      <c r="K19" s="161"/>
      <c r="L19" s="161"/>
      <c r="M19" s="161"/>
      <c r="N19" s="161"/>
      <c r="O19" s="161"/>
      <c r="P19" s="161"/>
      <c r="Q19" s="161"/>
      <c r="R19" s="161"/>
      <c r="S19" s="161"/>
      <c r="T19" s="162"/>
      <c r="U19" s="162"/>
      <c r="V19" s="162"/>
      <c r="W19" s="162"/>
      <c r="X19" s="162"/>
      <c r="Y19" s="162"/>
      <c r="Z19" s="162"/>
      <c r="AA19" s="162"/>
      <c r="AB19" s="162"/>
      <c r="AC19" s="162"/>
      <c r="AD19" s="162"/>
    </row>
    <row r="20" spans="1:30" x14ac:dyDescent="0.3">
      <c r="A20" s="161"/>
      <c r="B20" s="161"/>
      <c r="C20" s="161"/>
      <c r="D20" s="161"/>
      <c r="E20" s="161"/>
      <c r="F20" s="161"/>
      <c r="G20" s="161"/>
      <c r="H20" s="161"/>
      <c r="I20" s="161"/>
      <c r="J20" s="161"/>
      <c r="K20" s="161"/>
      <c r="L20" s="161"/>
      <c r="M20" s="161"/>
      <c r="N20" s="161"/>
      <c r="O20" s="161"/>
      <c r="P20" s="161"/>
      <c r="Q20" s="161"/>
      <c r="R20" s="161"/>
      <c r="S20" s="161"/>
      <c r="T20" s="162"/>
      <c r="U20" s="162"/>
      <c r="V20" s="162"/>
      <c r="W20" s="162"/>
      <c r="X20" s="162"/>
      <c r="Y20" s="162"/>
      <c r="Z20" s="162"/>
      <c r="AA20" s="162"/>
      <c r="AB20" s="162"/>
      <c r="AC20" s="162"/>
      <c r="AD20" s="162"/>
    </row>
    <row r="21" spans="1:30" x14ac:dyDescent="0.3">
      <c r="A21" s="161"/>
      <c r="B21" s="161"/>
      <c r="C21" s="161"/>
      <c r="D21" s="161"/>
      <c r="E21" s="161"/>
      <c r="F21" s="161"/>
      <c r="G21" s="161"/>
      <c r="H21" s="161"/>
      <c r="I21" s="161"/>
      <c r="J21" s="161"/>
      <c r="K21" s="161"/>
      <c r="L21" s="161"/>
      <c r="M21" s="161"/>
      <c r="N21" s="161"/>
      <c r="O21" s="161"/>
      <c r="P21" s="161"/>
      <c r="Q21" s="161"/>
      <c r="R21" s="161"/>
      <c r="S21" s="161"/>
      <c r="T21" s="162"/>
      <c r="U21" s="162"/>
      <c r="V21" s="162"/>
      <c r="W21" s="162"/>
      <c r="X21" s="162"/>
      <c r="Y21" s="162"/>
      <c r="Z21" s="162"/>
      <c r="AA21" s="162"/>
      <c r="AB21" s="162"/>
      <c r="AC21" s="162"/>
      <c r="AD21" s="162"/>
    </row>
    <row r="22" spans="1:30" x14ac:dyDescent="0.3">
      <c r="A22" s="161"/>
      <c r="B22" s="161"/>
      <c r="C22" s="161"/>
      <c r="D22" s="161"/>
      <c r="E22" s="161"/>
      <c r="F22" s="161"/>
      <c r="G22" s="161"/>
      <c r="H22" s="161"/>
      <c r="I22" s="161"/>
      <c r="J22" s="161"/>
      <c r="K22" s="161"/>
      <c r="L22" s="161"/>
      <c r="M22" s="161"/>
      <c r="N22" s="161"/>
      <c r="O22" s="161"/>
      <c r="P22" s="161"/>
      <c r="Q22" s="161"/>
      <c r="R22" s="161"/>
      <c r="S22" s="161"/>
      <c r="T22" s="162"/>
      <c r="U22" s="162"/>
      <c r="V22" s="162"/>
      <c r="W22" s="162"/>
      <c r="X22" s="162"/>
      <c r="Y22" s="162"/>
      <c r="Z22" s="162"/>
      <c r="AA22" s="162"/>
      <c r="AB22" s="162"/>
      <c r="AC22" s="162"/>
      <c r="AD22" s="162"/>
    </row>
    <row r="23" spans="1:30" x14ac:dyDescent="0.3">
      <c r="A23" s="161"/>
      <c r="B23" s="161"/>
      <c r="C23" s="161"/>
      <c r="D23" s="161"/>
      <c r="E23" s="161"/>
      <c r="F23" s="161"/>
      <c r="G23" s="161"/>
      <c r="H23" s="161"/>
      <c r="I23" s="161"/>
      <c r="J23" s="161"/>
      <c r="K23" s="161"/>
      <c r="L23" s="161"/>
      <c r="M23" s="161"/>
      <c r="N23" s="161"/>
      <c r="O23" s="161"/>
      <c r="P23" s="161"/>
      <c r="Q23" s="161"/>
      <c r="R23" s="161"/>
      <c r="S23" s="161"/>
      <c r="T23" s="162"/>
      <c r="U23" s="162"/>
      <c r="V23" s="162"/>
      <c r="W23" s="162"/>
      <c r="X23" s="162"/>
      <c r="Y23" s="162"/>
      <c r="Z23" s="162"/>
      <c r="AA23" s="162"/>
      <c r="AB23" s="162"/>
      <c r="AC23" s="162"/>
      <c r="AD23" s="162"/>
    </row>
    <row r="24" spans="1:30" x14ac:dyDescent="0.3">
      <c r="A24" s="161"/>
      <c r="B24" s="161"/>
      <c r="C24" s="161"/>
      <c r="D24" s="161"/>
      <c r="E24" s="161"/>
      <c r="F24" s="161"/>
      <c r="G24" s="161"/>
      <c r="H24" s="161"/>
      <c r="I24" s="161"/>
      <c r="J24" s="161"/>
      <c r="K24" s="161"/>
      <c r="L24" s="161"/>
      <c r="M24" s="161"/>
      <c r="N24" s="161"/>
      <c r="O24" s="161"/>
      <c r="P24" s="161"/>
      <c r="Q24" s="161"/>
      <c r="R24" s="161"/>
      <c r="S24" s="161"/>
      <c r="T24" s="162"/>
      <c r="U24" s="162"/>
      <c r="V24" s="162"/>
      <c r="W24" s="162"/>
      <c r="X24" s="162"/>
      <c r="Y24" s="162"/>
      <c r="Z24" s="162"/>
      <c r="AA24" s="162"/>
      <c r="AB24" s="162"/>
      <c r="AC24" s="162"/>
      <c r="AD24" s="162"/>
    </row>
    <row r="25" spans="1:30" x14ac:dyDescent="0.3">
      <c r="A25" s="161"/>
      <c r="B25" s="161"/>
      <c r="C25" s="161"/>
      <c r="D25" s="161"/>
      <c r="E25" s="161"/>
      <c r="F25" s="161"/>
      <c r="G25" s="161"/>
      <c r="H25" s="161"/>
      <c r="I25" s="161"/>
      <c r="J25" s="161"/>
      <c r="K25" s="161"/>
      <c r="L25" s="161"/>
      <c r="M25" s="161"/>
      <c r="N25" s="161"/>
      <c r="O25" s="161"/>
      <c r="P25" s="161"/>
      <c r="Q25" s="161"/>
      <c r="R25" s="161"/>
      <c r="S25" s="161"/>
      <c r="T25" s="162"/>
      <c r="U25" s="162"/>
      <c r="V25" s="162"/>
      <c r="W25" s="162"/>
      <c r="X25" s="162"/>
      <c r="Y25" s="162"/>
      <c r="Z25" s="162"/>
      <c r="AA25" s="162"/>
      <c r="AB25" s="162"/>
      <c r="AC25" s="162"/>
      <c r="AD25" s="162"/>
    </row>
    <row r="26" spans="1:30" x14ac:dyDescent="0.3">
      <c r="A26" s="161"/>
      <c r="B26" s="161"/>
      <c r="C26" s="161"/>
      <c r="D26" s="161"/>
      <c r="E26" s="161"/>
      <c r="F26" s="161"/>
      <c r="G26" s="161"/>
      <c r="H26" s="161"/>
      <c r="I26" s="161"/>
      <c r="J26" s="161"/>
      <c r="K26" s="161"/>
      <c r="L26" s="161"/>
      <c r="M26" s="161"/>
      <c r="N26" s="161"/>
      <c r="O26" s="161"/>
      <c r="P26" s="161"/>
      <c r="Q26" s="161"/>
      <c r="R26" s="161"/>
      <c r="S26" s="161"/>
      <c r="T26" s="162"/>
      <c r="U26" s="162"/>
      <c r="V26" s="162"/>
      <c r="W26" s="162"/>
      <c r="X26" s="162"/>
      <c r="Y26" s="162"/>
      <c r="Z26" s="162"/>
      <c r="AA26" s="162"/>
      <c r="AB26" s="162"/>
      <c r="AC26" s="162"/>
      <c r="AD26" s="162"/>
    </row>
    <row r="27" spans="1:30" x14ac:dyDescent="0.3">
      <c r="A27" s="161"/>
      <c r="B27" s="161"/>
      <c r="C27" s="161"/>
      <c r="D27" s="161"/>
      <c r="E27" s="161"/>
      <c r="F27" s="161"/>
      <c r="G27" s="161"/>
      <c r="H27" s="161"/>
      <c r="I27" s="161"/>
      <c r="J27" s="161"/>
      <c r="K27" s="161"/>
      <c r="L27" s="161"/>
      <c r="M27" s="161"/>
      <c r="N27" s="161"/>
      <c r="O27" s="161"/>
      <c r="P27" s="161"/>
      <c r="Q27" s="161"/>
      <c r="R27" s="161"/>
      <c r="S27" s="161"/>
      <c r="T27" s="162"/>
      <c r="U27" s="162"/>
      <c r="V27" s="162"/>
      <c r="W27" s="162"/>
      <c r="X27" s="162"/>
      <c r="Y27" s="162"/>
      <c r="Z27" s="162"/>
      <c r="AA27" s="162"/>
      <c r="AB27" s="162"/>
      <c r="AC27" s="162"/>
      <c r="AD27" s="162"/>
    </row>
    <row r="28" spans="1:30" x14ac:dyDescent="0.3">
      <c r="A28" s="161"/>
      <c r="B28" s="161"/>
      <c r="C28" s="161"/>
      <c r="D28" s="161"/>
      <c r="E28" s="161"/>
      <c r="F28" s="161"/>
      <c r="G28" s="161"/>
      <c r="H28" s="161"/>
      <c r="I28" s="161"/>
      <c r="J28" s="161"/>
      <c r="K28" s="161"/>
      <c r="L28" s="161"/>
      <c r="M28" s="161"/>
      <c r="N28" s="161"/>
      <c r="O28" s="161"/>
      <c r="P28" s="161"/>
      <c r="Q28" s="161"/>
      <c r="R28" s="161"/>
      <c r="S28" s="161"/>
      <c r="T28" s="162"/>
      <c r="U28" s="162"/>
      <c r="V28" s="162"/>
      <c r="W28" s="162"/>
      <c r="X28" s="162"/>
      <c r="Y28" s="162"/>
      <c r="Z28" s="162"/>
      <c r="AA28" s="162"/>
      <c r="AB28" s="162"/>
      <c r="AC28" s="162"/>
      <c r="AD28" s="162"/>
    </row>
    <row r="29" spans="1:30" x14ac:dyDescent="0.3">
      <c r="A29" s="161"/>
      <c r="B29" s="161"/>
      <c r="C29" s="161"/>
      <c r="D29" s="161"/>
      <c r="E29" s="161"/>
      <c r="F29" s="161"/>
      <c r="G29" s="161"/>
      <c r="H29" s="161"/>
      <c r="I29" s="161"/>
      <c r="J29" s="161"/>
      <c r="K29" s="161"/>
      <c r="L29" s="161"/>
      <c r="M29" s="161"/>
      <c r="N29" s="161"/>
      <c r="O29" s="161"/>
      <c r="P29" s="161"/>
      <c r="Q29" s="161"/>
      <c r="R29" s="161"/>
      <c r="S29" s="161"/>
      <c r="T29" s="162"/>
      <c r="U29" s="162"/>
      <c r="V29" s="162"/>
      <c r="W29" s="162"/>
      <c r="X29" s="162"/>
      <c r="Y29" s="162"/>
      <c r="Z29" s="162"/>
      <c r="AA29" s="162"/>
      <c r="AB29" s="162"/>
      <c r="AC29" s="162"/>
      <c r="AD29" s="162"/>
    </row>
    <row r="30" spans="1:30" x14ac:dyDescent="0.3">
      <c r="A30" s="161"/>
      <c r="B30" s="161"/>
      <c r="C30" s="161"/>
      <c r="D30" s="161"/>
      <c r="E30" s="161"/>
      <c r="F30" s="161"/>
      <c r="G30" s="161"/>
      <c r="H30" s="161"/>
      <c r="I30" s="161"/>
      <c r="J30" s="161"/>
      <c r="K30" s="161"/>
      <c r="L30" s="161"/>
      <c r="M30" s="161"/>
      <c r="N30" s="161"/>
      <c r="O30" s="161"/>
      <c r="P30" s="161"/>
      <c r="Q30" s="161"/>
      <c r="R30" s="161"/>
      <c r="S30" s="161"/>
      <c r="T30" s="162"/>
      <c r="U30" s="162"/>
      <c r="V30" s="162"/>
      <c r="W30" s="162"/>
      <c r="X30" s="162"/>
      <c r="Y30" s="162"/>
      <c r="Z30" s="162"/>
      <c r="AA30" s="162"/>
      <c r="AB30" s="162"/>
      <c r="AC30" s="162"/>
      <c r="AD30" s="162"/>
    </row>
    <row r="31" spans="1:30" x14ac:dyDescent="0.3">
      <c r="A31" s="161"/>
      <c r="B31" s="161"/>
      <c r="C31" s="161"/>
      <c r="D31" s="161"/>
      <c r="E31" s="161"/>
      <c r="F31" s="161"/>
      <c r="G31" s="161"/>
      <c r="H31" s="161"/>
      <c r="I31" s="161"/>
      <c r="J31" s="161"/>
      <c r="K31" s="161"/>
      <c r="L31" s="161"/>
      <c r="M31" s="161"/>
      <c r="N31" s="161"/>
      <c r="O31" s="161"/>
      <c r="P31" s="161"/>
      <c r="Q31" s="161"/>
      <c r="R31" s="161"/>
      <c r="S31" s="161"/>
      <c r="T31" s="162"/>
      <c r="U31" s="162"/>
      <c r="V31" s="162"/>
      <c r="W31" s="162"/>
      <c r="X31" s="162"/>
      <c r="Y31" s="162"/>
      <c r="Z31" s="162"/>
      <c r="AA31" s="162"/>
      <c r="AB31" s="162"/>
      <c r="AC31" s="162"/>
      <c r="AD31" s="162"/>
    </row>
    <row r="32" spans="1:30" x14ac:dyDescent="0.3">
      <c r="A32" s="161"/>
      <c r="B32" s="161"/>
      <c r="C32" s="161"/>
      <c r="D32" s="161"/>
      <c r="E32" s="161"/>
      <c r="F32" s="161"/>
      <c r="G32" s="161"/>
      <c r="H32" s="161"/>
      <c r="I32" s="161"/>
      <c r="J32" s="161"/>
      <c r="K32" s="161"/>
      <c r="L32" s="161"/>
      <c r="M32" s="161"/>
      <c r="N32" s="161"/>
      <c r="O32" s="161"/>
      <c r="P32" s="161"/>
      <c r="Q32" s="161"/>
      <c r="R32" s="161"/>
      <c r="S32" s="161"/>
      <c r="T32" s="162"/>
      <c r="U32" s="162"/>
      <c r="V32" s="162"/>
      <c r="W32" s="162"/>
      <c r="X32" s="162"/>
      <c r="Y32" s="162"/>
      <c r="Z32" s="162"/>
      <c r="AA32" s="162"/>
      <c r="AB32" s="162"/>
      <c r="AC32" s="162"/>
      <c r="AD32" s="162"/>
    </row>
    <row r="33" spans="1:30" x14ac:dyDescent="0.3">
      <c r="A33" s="161"/>
      <c r="B33" s="161"/>
      <c r="C33" s="161"/>
      <c r="D33" s="161"/>
      <c r="E33" s="161"/>
      <c r="F33" s="161"/>
      <c r="G33" s="161"/>
      <c r="H33" s="161"/>
      <c r="I33" s="161"/>
      <c r="J33" s="161"/>
      <c r="K33" s="161"/>
      <c r="L33" s="161"/>
      <c r="M33" s="161"/>
      <c r="N33" s="161"/>
      <c r="O33" s="161"/>
      <c r="P33" s="161"/>
      <c r="Q33" s="161"/>
      <c r="R33" s="161"/>
      <c r="S33" s="161"/>
      <c r="T33" s="162"/>
      <c r="U33" s="162"/>
      <c r="V33" s="162"/>
      <c r="W33" s="162"/>
      <c r="X33" s="162"/>
      <c r="Y33" s="162"/>
      <c r="Z33" s="162"/>
      <c r="AA33" s="162"/>
      <c r="AB33" s="162"/>
      <c r="AC33" s="162"/>
      <c r="AD33" s="162"/>
    </row>
    <row r="34" spans="1:30" x14ac:dyDescent="0.3">
      <c r="A34" s="161"/>
      <c r="B34" s="161"/>
      <c r="C34" s="161"/>
      <c r="D34" s="161"/>
      <c r="E34" s="161"/>
      <c r="F34" s="161"/>
      <c r="G34" s="161"/>
      <c r="H34" s="161"/>
      <c r="I34" s="161"/>
      <c r="J34" s="161"/>
      <c r="K34" s="161"/>
      <c r="L34" s="161"/>
      <c r="M34" s="161"/>
      <c r="N34" s="161"/>
      <c r="O34" s="161"/>
      <c r="P34" s="161"/>
      <c r="Q34" s="161"/>
      <c r="R34" s="161"/>
      <c r="S34" s="161"/>
      <c r="T34" s="162"/>
      <c r="U34" s="162"/>
      <c r="V34" s="162"/>
      <c r="W34" s="162"/>
      <c r="X34" s="162"/>
      <c r="Y34" s="162"/>
      <c r="Z34" s="162"/>
      <c r="AA34" s="162"/>
      <c r="AB34" s="162"/>
      <c r="AC34" s="162"/>
      <c r="AD34" s="162"/>
    </row>
    <row r="35" spans="1:30" x14ac:dyDescent="0.3">
      <c r="A35" s="161"/>
      <c r="B35" s="161"/>
      <c r="C35" s="161"/>
      <c r="D35" s="161"/>
      <c r="E35" s="161"/>
      <c r="F35" s="161"/>
      <c r="G35" s="161"/>
      <c r="H35" s="161"/>
      <c r="I35" s="161"/>
      <c r="J35" s="161"/>
      <c r="K35" s="161"/>
      <c r="L35" s="161"/>
      <c r="M35" s="161"/>
      <c r="N35" s="161"/>
      <c r="O35" s="161"/>
      <c r="P35" s="161"/>
      <c r="Q35" s="161"/>
      <c r="R35" s="161"/>
      <c r="S35" s="161"/>
      <c r="T35" s="162"/>
      <c r="U35" s="162"/>
      <c r="V35" s="162"/>
      <c r="W35" s="162"/>
      <c r="X35" s="162"/>
      <c r="Y35" s="162"/>
      <c r="Z35" s="162"/>
      <c r="AA35" s="162"/>
      <c r="AB35" s="162"/>
      <c r="AC35" s="162"/>
      <c r="AD35" s="162"/>
    </row>
    <row r="36" spans="1:30" x14ac:dyDescent="0.3">
      <c r="A36" s="161"/>
      <c r="B36" s="161"/>
      <c r="C36" s="161"/>
      <c r="D36" s="161"/>
      <c r="E36" s="161"/>
      <c r="F36" s="161"/>
      <c r="G36" s="161"/>
      <c r="H36" s="161"/>
      <c r="I36" s="161"/>
      <c r="J36" s="161"/>
      <c r="K36" s="161"/>
      <c r="L36" s="161"/>
      <c r="M36" s="161"/>
      <c r="N36" s="161"/>
      <c r="O36" s="161"/>
      <c r="P36" s="161"/>
      <c r="Q36" s="161"/>
      <c r="R36" s="161"/>
      <c r="S36" s="161"/>
      <c r="T36" s="162"/>
      <c r="U36" s="162"/>
      <c r="V36" s="162"/>
      <c r="W36" s="162"/>
      <c r="X36" s="162"/>
      <c r="Y36" s="162"/>
      <c r="Z36" s="162"/>
      <c r="AA36" s="162"/>
      <c r="AB36" s="162"/>
      <c r="AC36" s="162"/>
      <c r="AD36" s="162"/>
    </row>
    <row r="37" spans="1:30" x14ac:dyDescent="0.3">
      <c r="A37" s="161"/>
      <c r="B37" s="161"/>
      <c r="C37" s="161"/>
      <c r="D37" s="161"/>
      <c r="E37" s="161"/>
      <c r="F37" s="161"/>
      <c r="G37" s="161"/>
      <c r="H37" s="161"/>
      <c r="I37" s="161"/>
      <c r="J37" s="161"/>
      <c r="K37" s="161"/>
      <c r="L37" s="161"/>
      <c r="M37" s="161"/>
      <c r="N37" s="161"/>
      <c r="O37" s="161"/>
      <c r="P37" s="161"/>
      <c r="Q37" s="161"/>
      <c r="R37" s="161"/>
      <c r="S37" s="161"/>
      <c r="T37" s="162"/>
      <c r="U37" s="162"/>
      <c r="V37" s="162"/>
      <c r="W37" s="162"/>
      <c r="X37" s="162"/>
      <c r="Y37" s="162"/>
      <c r="Z37" s="162"/>
      <c r="AA37" s="162"/>
      <c r="AB37" s="162"/>
      <c r="AC37" s="162"/>
      <c r="AD37" s="162"/>
    </row>
    <row r="38" spans="1:30" x14ac:dyDescent="0.3">
      <c r="A38" s="161"/>
      <c r="B38" s="161"/>
      <c r="C38" s="161"/>
      <c r="D38" s="161"/>
      <c r="E38" s="161"/>
      <c r="F38" s="161"/>
      <c r="G38" s="161"/>
      <c r="H38" s="161"/>
      <c r="I38" s="161"/>
      <c r="J38" s="161"/>
      <c r="K38" s="161"/>
      <c r="L38" s="161"/>
      <c r="M38" s="161"/>
      <c r="N38" s="161"/>
      <c r="O38" s="161"/>
      <c r="P38" s="161"/>
      <c r="Q38" s="161"/>
      <c r="R38" s="161"/>
      <c r="S38" s="161"/>
      <c r="T38" s="162"/>
      <c r="U38" s="162"/>
      <c r="V38" s="162"/>
      <c r="W38" s="162"/>
      <c r="X38" s="162"/>
      <c r="Y38" s="162"/>
      <c r="Z38" s="162"/>
      <c r="AA38" s="162"/>
      <c r="AB38" s="162"/>
      <c r="AC38" s="162"/>
      <c r="AD38" s="162"/>
    </row>
    <row r="39" spans="1:30" x14ac:dyDescent="0.3">
      <c r="A39" s="161"/>
      <c r="B39" s="161"/>
      <c r="C39" s="161"/>
      <c r="D39" s="161"/>
      <c r="E39" s="161"/>
      <c r="F39" s="161"/>
      <c r="G39" s="161"/>
      <c r="H39" s="161"/>
      <c r="I39" s="161"/>
      <c r="J39" s="161"/>
      <c r="K39" s="161"/>
      <c r="L39" s="161"/>
      <c r="M39" s="161"/>
      <c r="N39" s="161"/>
      <c r="O39" s="161"/>
      <c r="P39" s="161"/>
      <c r="Q39" s="161"/>
      <c r="R39" s="161"/>
      <c r="S39" s="161"/>
      <c r="T39" s="162"/>
      <c r="U39" s="162"/>
      <c r="V39" s="162"/>
      <c r="W39" s="162"/>
      <c r="X39" s="162"/>
      <c r="Y39" s="162"/>
      <c r="Z39" s="162"/>
      <c r="AA39" s="162"/>
      <c r="AB39" s="162"/>
      <c r="AC39" s="162"/>
      <c r="AD39" s="162"/>
    </row>
    <row r="40" spans="1:30" x14ac:dyDescent="0.3">
      <c r="A40" s="161"/>
      <c r="B40" s="161"/>
      <c r="C40" s="161"/>
      <c r="D40" s="161"/>
      <c r="E40" s="161"/>
      <c r="F40" s="161"/>
      <c r="G40" s="161"/>
      <c r="H40" s="161"/>
      <c r="I40" s="161"/>
      <c r="J40" s="161"/>
      <c r="K40" s="161"/>
      <c r="L40" s="161"/>
      <c r="M40" s="161"/>
      <c r="N40" s="161"/>
      <c r="O40" s="161"/>
      <c r="P40" s="161"/>
      <c r="Q40" s="161"/>
      <c r="R40" s="161"/>
      <c r="S40" s="161"/>
      <c r="T40" s="162"/>
      <c r="U40" s="162"/>
      <c r="V40" s="162"/>
      <c r="W40" s="162"/>
      <c r="X40" s="162"/>
      <c r="Y40" s="162"/>
      <c r="Z40" s="162"/>
      <c r="AA40" s="162"/>
      <c r="AB40" s="162"/>
      <c r="AC40" s="162"/>
      <c r="AD40" s="162"/>
    </row>
    <row r="41" spans="1:30" x14ac:dyDescent="0.3">
      <c r="A41" s="161"/>
      <c r="B41" s="161"/>
      <c r="C41" s="161"/>
      <c r="D41" s="161"/>
      <c r="E41" s="161"/>
      <c r="F41" s="161"/>
      <c r="G41" s="161"/>
      <c r="H41" s="161"/>
      <c r="I41" s="161"/>
      <c r="J41" s="161"/>
      <c r="K41" s="161"/>
      <c r="L41" s="161"/>
      <c r="M41" s="161"/>
      <c r="N41" s="161"/>
      <c r="O41" s="161"/>
      <c r="P41" s="161"/>
      <c r="Q41" s="161"/>
      <c r="R41" s="161"/>
      <c r="S41" s="161"/>
      <c r="T41" s="162"/>
      <c r="U41" s="162"/>
      <c r="V41" s="162"/>
      <c r="W41" s="162"/>
      <c r="X41" s="162"/>
      <c r="Y41" s="162"/>
      <c r="Z41" s="162"/>
      <c r="AA41" s="162"/>
      <c r="AB41" s="162"/>
      <c r="AC41" s="162"/>
      <c r="AD41" s="162"/>
    </row>
    <row r="42" spans="1:30" x14ac:dyDescent="0.3">
      <c r="A42" s="161"/>
      <c r="B42" s="161"/>
      <c r="C42" s="161"/>
      <c r="D42" s="161"/>
      <c r="E42" s="161"/>
      <c r="F42" s="161"/>
      <c r="G42" s="161"/>
      <c r="H42" s="161"/>
      <c r="I42" s="161"/>
      <c r="J42" s="161"/>
      <c r="K42" s="161"/>
      <c r="L42" s="161"/>
      <c r="M42" s="161"/>
      <c r="N42" s="161"/>
      <c r="O42" s="161"/>
      <c r="P42" s="161"/>
      <c r="Q42" s="161"/>
      <c r="R42" s="161"/>
      <c r="S42" s="161"/>
      <c r="T42" s="162"/>
      <c r="U42" s="162"/>
      <c r="V42" s="162"/>
      <c r="W42" s="162"/>
      <c r="X42" s="162"/>
      <c r="Y42" s="162"/>
      <c r="Z42" s="162"/>
      <c r="AA42" s="162"/>
      <c r="AB42" s="162"/>
      <c r="AC42" s="162"/>
      <c r="AD42" s="162"/>
    </row>
    <row r="43" spans="1:30" x14ac:dyDescent="0.3">
      <c r="A43" s="161"/>
      <c r="B43" s="161"/>
      <c r="C43" s="161"/>
      <c r="D43" s="161"/>
      <c r="E43" s="161"/>
      <c r="F43" s="161"/>
      <c r="G43" s="161"/>
      <c r="H43" s="161"/>
      <c r="I43" s="161"/>
      <c r="J43" s="161"/>
      <c r="K43" s="161"/>
      <c r="L43" s="161"/>
      <c r="M43" s="161"/>
      <c r="N43" s="161"/>
      <c r="O43" s="161"/>
      <c r="P43" s="161"/>
      <c r="Q43" s="161"/>
      <c r="R43" s="161"/>
      <c r="S43" s="161"/>
      <c r="T43" s="162"/>
      <c r="U43" s="162"/>
      <c r="V43" s="162"/>
      <c r="W43" s="162"/>
      <c r="X43" s="162"/>
      <c r="Y43" s="162"/>
      <c r="Z43" s="162"/>
      <c r="AA43" s="162"/>
      <c r="AB43" s="162"/>
      <c r="AC43" s="162"/>
      <c r="AD43" s="162"/>
    </row>
    <row r="44" spans="1:30" x14ac:dyDescent="0.3">
      <c r="A44" s="161"/>
      <c r="B44" s="161"/>
      <c r="C44" s="161"/>
      <c r="D44" s="161"/>
      <c r="E44" s="161"/>
      <c r="F44" s="161"/>
      <c r="G44" s="161"/>
      <c r="H44" s="161"/>
      <c r="I44" s="161"/>
      <c r="J44" s="161"/>
      <c r="K44" s="161"/>
      <c r="L44" s="161"/>
      <c r="M44" s="161"/>
      <c r="N44" s="161"/>
      <c r="O44" s="161"/>
      <c r="P44" s="161"/>
      <c r="Q44" s="161"/>
      <c r="R44" s="161"/>
      <c r="S44" s="161"/>
      <c r="T44" s="162"/>
      <c r="U44" s="162"/>
      <c r="V44" s="162"/>
      <c r="W44" s="162"/>
      <c r="X44" s="162"/>
      <c r="Y44" s="162"/>
      <c r="Z44" s="162"/>
      <c r="AA44" s="162"/>
      <c r="AB44" s="162"/>
      <c r="AC44" s="162"/>
      <c r="AD44" s="162"/>
    </row>
    <row r="45" spans="1:30" x14ac:dyDescent="0.3">
      <c r="A45" s="161"/>
      <c r="B45" s="161"/>
      <c r="C45" s="161"/>
      <c r="D45" s="161"/>
      <c r="E45" s="161"/>
      <c r="F45" s="161"/>
      <c r="G45" s="161"/>
      <c r="H45" s="161"/>
      <c r="I45" s="161"/>
      <c r="J45" s="161"/>
      <c r="K45" s="161"/>
      <c r="L45" s="161"/>
      <c r="M45" s="161"/>
      <c r="N45" s="161"/>
      <c r="O45" s="161"/>
      <c r="P45" s="161"/>
      <c r="Q45" s="161"/>
      <c r="R45" s="161"/>
      <c r="S45" s="161"/>
      <c r="T45" s="162"/>
      <c r="U45" s="162"/>
      <c r="V45" s="162"/>
      <c r="W45" s="162"/>
      <c r="X45" s="162"/>
      <c r="Y45" s="162"/>
      <c r="Z45" s="162"/>
      <c r="AA45" s="162"/>
      <c r="AB45" s="162"/>
      <c r="AC45" s="162"/>
      <c r="AD45" s="162"/>
    </row>
    <row r="46" spans="1:30" x14ac:dyDescent="0.3">
      <c r="A46" s="161"/>
      <c r="B46" s="161"/>
      <c r="C46" s="161"/>
      <c r="D46" s="161"/>
      <c r="E46" s="161"/>
      <c r="F46" s="161"/>
      <c r="G46" s="161"/>
      <c r="H46" s="161"/>
      <c r="I46" s="161"/>
      <c r="J46" s="161"/>
      <c r="K46" s="161"/>
      <c r="L46" s="161"/>
      <c r="M46" s="161"/>
      <c r="N46" s="161"/>
      <c r="O46" s="161"/>
      <c r="P46" s="161"/>
      <c r="Q46" s="161"/>
      <c r="R46" s="161"/>
      <c r="S46" s="161"/>
      <c r="T46" s="162"/>
      <c r="U46" s="162"/>
      <c r="V46" s="162"/>
      <c r="W46" s="162"/>
      <c r="X46" s="162"/>
      <c r="Y46" s="162"/>
      <c r="Z46" s="162"/>
      <c r="AA46" s="162"/>
      <c r="AB46" s="162"/>
      <c r="AC46" s="162"/>
      <c r="AD46" s="162"/>
    </row>
    <row r="47" spans="1:30" x14ac:dyDescent="0.3">
      <c r="A47" s="161"/>
      <c r="B47" s="161"/>
      <c r="C47" s="161"/>
      <c r="D47" s="161"/>
      <c r="E47" s="161"/>
      <c r="F47" s="161"/>
      <c r="G47" s="161"/>
      <c r="H47" s="161"/>
      <c r="I47" s="161"/>
      <c r="J47" s="161"/>
      <c r="K47" s="161"/>
      <c r="L47" s="161"/>
      <c r="M47" s="161"/>
      <c r="N47" s="161"/>
      <c r="O47" s="161"/>
      <c r="P47" s="161"/>
      <c r="Q47" s="161"/>
      <c r="R47" s="161"/>
      <c r="S47" s="161"/>
      <c r="T47" s="162"/>
      <c r="U47" s="162"/>
      <c r="V47" s="162"/>
      <c r="W47" s="162"/>
      <c r="X47" s="162"/>
      <c r="Y47" s="162"/>
      <c r="Z47" s="162"/>
      <c r="AA47" s="162"/>
      <c r="AB47" s="162"/>
      <c r="AC47" s="162"/>
      <c r="AD47" s="162"/>
    </row>
    <row r="48" spans="1:30" x14ac:dyDescent="0.3">
      <c r="A48" s="161"/>
      <c r="B48" s="161"/>
      <c r="C48" s="161"/>
      <c r="D48" s="161"/>
      <c r="E48" s="161"/>
      <c r="F48" s="161"/>
      <c r="G48" s="161"/>
      <c r="H48" s="161"/>
      <c r="I48" s="161"/>
      <c r="J48" s="161"/>
      <c r="K48" s="161"/>
      <c r="L48" s="161"/>
      <c r="M48" s="161"/>
      <c r="N48" s="161"/>
      <c r="O48" s="161"/>
      <c r="P48" s="161"/>
      <c r="Q48" s="161"/>
      <c r="R48" s="161"/>
      <c r="S48" s="161"/>
      <c r="T48" s="162"/>
      <c r="U48" s="162"/>
      <c r="V48" s="162"/>
      <c r="W48" s="162"/>
      <c r="X48" s="162"/>
      <c r="Y48" s="162"/>
      <c r="Z48" s="162"/>
      <c r="AA48" s="162"/>
      <c r="AB48" s="162"/>
      <c r="AC48" s="162"/>
      <c r="AD48" s="162"/>
    </row>
    <row r="49" spans="1:30" x14ac:dyDescent="0.3">
      <c r="A49" s="161"/>
      <c r="B49" s="161"/>
      <c r="C49" s="161"/>
      <c r="D49" s="161"/>
      <c r="E49" s="161"/>
      <c r="F49" s="161"/>
      <c r="G49" s="161"/>
      <c r="H49" s="161"/>
      <c r="I49" s="161"/>
      <c r="J49" s="161"/>
      <c r="K49" s="161"/>
      <c r="L49" s="161"/>
      <c r="M49" s="161"/>
      <c r="N49" s="161"/>
      <c r="O49" s="161"/>
      <c r="P49" s="161"/>
      <c r="Q49" s="161"/>
      <c r="R49" s="161"/>
      <c r="S49" s="161"/>
      <c r="T49" s="162"/>
      <c r="U49" s="162"/>
      <c r="V49" s="162"/>
      <c r="W49" s="162"/>
      <c r="X49" s="162"/>
      <c r="Y49" s="162"/>
      <c r="Z49" s="162"/>
      <c r="AA49" s="162"/>
      <c r="AB49" s="162"/>
      <c r="AC49" s="162"/>
      <c r="AD49" s="162"/>
    </row>
    <row r="50" spans="1:30" x14ac:dyDescent="0.3">
      <c r="A50" s="161"/>
      <c r="B50" s="161"/>
      <c r="C50" s="161"/>
      <c r="D50" s="161"/>
      <c r="E50" s="161"/>
      <c r="F50" s="161"/>
      <c r="G50" s="161"/>
      <c r="H50" s="161"/>
      <c r="I50" s="161"/>
      <c r="J50" s="161"/>
      <c r="K50" s="161"/>
      <c r="L50" s="161"/>
      <c r="M50" s="161"/>
      <c r="N50" s="161"/>
      <c r="O50" s="161"/>
      <c r="P50" s="161"/>
      <c r="Q50" s="161"/>
      <c r="R50" s="161"/>
      <c r="S50" s="161"/>
      <c r="T50" s="162"/>
      <c r="U50" s="162"/>
      <c r="V50" s="162"/>
      <c r="W50" s="162"/>
      <c r="X50" s="162"/>
      <c r="Y50" s="162"/>
      <c r="Z50" s="162"/>
      <c r="AA50" s="162"/>
      <c r="AB50" s="162"/>
      <c r="AC50" s="162"/>
      <c r="AD50" s="162"/>
    </row>
    <row r="51" spans="1:30" x14ac:dyDescent="0.3">
      <c r="A51" s="161"/>
      <c r="B51" s="161"/>
      <c r="C51" s="161"/>
      <c r="D51" s="161"/>
      <c r="E51" s="161"/>
      <c r="F51" s="161"/>
      <c r="G51" s="161"/>
      <c r="H51" s="161"/>
      <c r="I51" s="161"/>
      <c r="J51" s="161"/>
      <c r="K51" s="161"/>
      <c r="L51" s="161"/>
      <c r="M51" s="161"/>
      <c r="N51" s="161"/>
      <c r="O51" s="161"/>
      <c r="P51" s="161"/>
      <c r="Q51" s="161"/>
      <c r="R51" s="161"/>
      <c r="S51" s="161"/>
      <c r="T51" s="162"/>
      <c r="U51" s="162"/>
      <c r="V51" s="162"/>
      <c r="W51" s="162"/>
      <c r="X51" s="162"/>
      <c r="Y51" s="162"/>
      <c r="Z51" s="162"/>
      <c r="AA51" s="162"/>
      <c r="AB51" s="162"/>
      <c r="AC51" s="162"/>
      <c r="AD51" s="162"/>
    </row>
    <row r="52" spans="1:30" x14ac:dyDescent="0.3">
      <c r="A52" s="161"/>
      <c r="B52" s="161"/>
      <c r="C52" s="161"/>
      <c r="D52" s="161"/>
      <c r="E52" s="161"/>
      <c r="F52" s="161"/>
      <c r="G52" s="161"/>
      <c r="H52" s="161"/>
      <c r="I52" s="161"/>
      <c r="J52" s="161"/>
      <c r="K52" s="161"/>
      <c r="L52" s="161"/>
      <c r="M52" s="161"/>
      <c r="N52" s="161"/>
      <c r="O52" s="161"/>
      <c r="P52" s="161"/>
      <c r="Q52" s="161"/>
      <c r="R52" s="161"/>
      <c r="S52" s="161"/>
      <c r="T52" s="162"/>
      <c r="U52" s="162"/>
      <c r="V52" s="162"/>
      <c r="W52" s="162"/>
      <c r="X52" s="162"/>
      <c r="Y52" s="162"/>
      <c r="Z52" s="162"/>
      <c r="AA52" s="162"/>
      <c r="AB52" s="162"/>
      <c r="AC52" s="162"/>
      <c r="AD52" s="162"/>
    </row>
    <row r="53" spans="1:30" x14ac:dyDescent="0.3">
      <c r="A53" s="161"/>
      <c r="B53" s="161"/>
      <c r="C53" s="161"/>
      <c r="D53" s="161"/>
      <c r="E53" s="161"/>
      <c r="F53" s="161"/>
      <c r="G53" s="161"/>
      <c r="H53" s="161"/>
      <c r="I53" s="161"/>
      <c r="J53" s="161"/>
      <c r="K53" s="161"/>
      <c r="L53" s="161"/>
      <c r="M53" s="161"/>
      <c r="N53" s="161"/>
      <c r="O53" s="161"/>
      <c r="P53" s="161"/>
      <c r="Q53" s="161"/>
      <c r="R53" s="161"/>
      <c r="S53" s="161"/>
      <c r="T53" s="162"/>
      <c r="U53" s="162"/>
      <c r="V53" s="162"/>
      <c r="W53" s="162"/>
      <c r="X53" s="162"/>
      <c r="Y53" s="162"/>
      <c r="Z53" s="162"/>
      <c r="AA53" s="162"/>
      <c r="AB53" s="162"/>
      <c r="AC53" s="162"/>
      <c r="AD53" s="162"/>
    </row>
    <row r="54" spans="1:30" x14ac:dyDescent="0.3">
      <c r="A54" s="161"/>
      <c r="B54" s="161"/>
      <c r="C54" s="161"/>
      <c r="D54" s="161"/>
      <c r="E54" s="161"/>
      <c r="F54" s="161"/>
      <c r="G54" s="161"/>
      <c r="H54" s="161"/>
      <c r="I54" s="161"/>
      <c r="J54" s="161"/>
      <c r="K54" s="161"/>
      <c r="L54" s="161"/>
      <c r="M54" s="161"/>
      <c r="N54" s="161"/>
      <c r="O54" s="161"/>
      <c r="P54" s="161"/>
      <c r="Q54" s="161"/>
      <c r="R54" s="161"/>
      <c r="S54" s="161"/>
      <c r="T54" s="162"/>
      <c r="U54" s="162"/>
      <c r="V54" s="162"/>
      <c r="W54" s="162"/>
      <c r="X54" s="162"/>
      <c r="Y54" s="162"/>
      <c r="Z54" s="162"/>
      <c r="AA54" s="162"/>
      <c r="AB54" s="162"/>
      <c r="AC54" s="162"/>
      <c r="AD54" s="162"/>
    </row>
    <row r="55" spans="1:30" x14ac:dyDescent="0.3">
      <c r="A55" s="161"/>
      <c r="B55" s="161"/>
      <c r="C55" s="161"/>
      <c r="D55" s="161"/>
      <c r="E55" s="161"/>
      <c r="F55" s="161"/>
      <c r="G55" s="161"/>
      <c r="H55" s="161"/>
      <c r="I55" s="161"/>
      <c r="J55" s="161"/>
      <c r="K55" s="161"/>
      <c r="L55" s="161"/>
      <c r="M55" s="161"/>
      <c r="N55" s="161"/>
      <c r="O55" s="161"/>
      <c r="P55" s="161"/>
      <c r="Q55" s="161"/>
      <c r="R55" s="161"/>
      <c r="S55" s="161"/>
      <c r="T55" s="162"/>
      <c r="U55" s="162"/>
      <c r="V55" s="162"/>
      <c r="W55" s="162"/>
      <c r="X55" s="162"/>
      <c r="Y55" s="162"/>
      <c r="Z55" s="162"/>
      <c r="AA55" s="162"/>
      <c r="AB55" s="162"/>
      <c r="AC55" s="162"/>
      <c r="AD55" s="162"/>
    </row>
    <row r="56" spans="1:30" x14ac:dyDescent="0.3">
      <c r="A56" s="161"/>
      <c r="B56" s="161"/>
      <c r="C56" s="161"/>
      <c r="D56" s="161"/>
      <c r="E56" s="161"/>
      <c r="F56" s="161"/>
      <c r="G56" s="161"/>
      <c r="H56" s="161"/>
      <c r="I56" s="161"/>
      <c r="J56" s="161"/>
      <c r="K56" s="161"/>
      <c r="L56" s="161"/>
      <c r="M56" s="161"/>
      <c r="N56" s="161"/>
      <c r="O56" s="161"/>
      <c r="P56" s="161"/>
      <c r="Q56" s="161"/>
      <c r="R56" s="161"/>
      <c r="S56" s="161"/>
      <c r="T56" s="162"/>
      <c r="U56" s="162"/>
      <c r="V56" s="162"/>
      <c r="W56" s="162"/>
      <c r="X56" s="162"/>
      <c r="Y56" s="162"/>
      <c r="Z56" s="162"/>
      <c r="AA56" s="162"/>
      <c r="AB56" s="162"/>
      <c r="AC56" s="162"/>
      <c r="AD56" s="162"/>
    </row>
    <row r="57" spans="1:30" x14ac:dyDescent="0.3">
      <c r="A57" s="161"/>
      <c r="B57" s="161"/>
      <c r="C57" s="161"/>
      <c r="D57" s="161"/>
      <c r="E57" s="161"/>
      <c r="F57" s="161"/>
      <c r="G57" s="161"/>
      <c r="H57" s="161"/>
      <c r="I57" s="161"/>
      <c r="J57" s="161"/>
      <c r="K57" s="161"/>
      <c r="L57" s="161"/>
      <c r="M57" s="161"/>
      <c r="N57" s="161"/>
      <c r="O57" s="161"/>
      <c r="P57" s="161"/>
      <c r="Q57" s="161"/>
      <c r="R57" s="161"/>
      <c r="S57" s="161"/>
      <c r="T57" s="162"/>
      <c r="U57" s="162"/>
      <c r="V57" s="162"/>
      <c r="W57" s="162"/>
      <c r="X57" s="162"/>
      <c r="Y57" s="162"/>
      <c r="Z57" s="162"/>
      <c r="AA57" s="162"/>
      <c r="AB57" s="162"/>
      <c r="AC57" s="162"/>
      <c r="AD57" s="162"/>
    </row>
    <row r="58" spans="1:30" x14ac:dyDescent="0.3">
      <c r="A58" s="161"/>
      <c r="B58" s="161"/>
      <c r="C58" s="161"/>
      <c r="D58" s="161"/>
      <c r="E58" s="161"/>
      <c r="F58" s="161"/>
      <c r="G58" s="161"/>
      <c r="H58" s="161"/>
      <c r="I58" s="161"/>
      <c r="J58" s="161"/>
      <c r="K58" s="161"/>
      <c r="L58" s="161"/>
      <c r="M58" s="161"/>
      <c r="N58" s="161"/>
      <c r="O58" s="161"/>
      <c r="P58" s="161"/>
      <c r="Q58" s="161"/>
      <c r="R58" s="161"/>
      <c r="S58" s="161"/>
      <c r="T58" s="162"/>
      <c r="U58" s="162"/>
      <c r="V58" s="162"/>
      <c r="W58" s="162"/>
      <c r="X58" s="162"/>
      <c r="Y58" s="162"/>
      <c r="Z58" s="162"/>
      <c r="AA58" s="162"/>
      <c r="AB58" s="162"/>
      <c r="AC58" s="162"/>
      <c r="AD58" s="162"/>
    </row>
    <row r="59" spans="1:30" x14ac:dyDescent="0.3">
      <c r="A59" s="161"/>
      <c r="B59" s="161"/>
      <c r="C59" s="161"/>
      <c r="D59" s="161"/>
      <c r="E59" s="161"/>
      <c r="F59" s="161"/>
      <c r="G59" s="161"/>
      <c r="H59" s="161"/>
      <c r="I59" s="161"/>
      <c r="J59" s="161"/>
      <c r="K59" s="161"/>
      <c r="L59" s="161"/>
      <c r="M59" s="161"/>
      <c r="N59" s="161"/>
      <c r="O59" s="161"/>
      <c r="P59" s="161"/>
      <c r="Q59" s="161"/>
      <c r="R59" s="161"/>
      <c r="S59" s="161"/>
      <c r="T59" s="162"/>
      <c r="U59" s="162"/>
      <c r="V59" s="162"/>
      <c r="W59" s="162"/>
      <c r="X59" s="162"/>
      <c r="Y59" s="162"/>
      <c r="Z59" s="162"/>
      <c r="AA59" s="162"/>
      <c r="AB59" s="162"/>
      <c r="AC59" s="162"/>
      <c r="AD59" s="162"/>
    </row>
    <row r="60" spans="1:30" x14ac:dyDescent="0.3">
      <c r="A60" s="161"/>
      <c r="B60" s="161"/>
      <c r="C60" s="161"/>
      <c r="D60" s="161"/>
      <c r="E60" s="161"/>
      <c r="F60" s="161"/>
      <c r="G60" s="161"/>
      <c r="H60" s="161"/>
      <c r="I60" s="161"/>
      <c r="J60" s="161"/>
      <c r="K60" s="161"/>
      <c r="L60" s="161"/>
      <c r="M60" s="161"/>
      <c r="N60" s="161"/>
      <c r="O60" s="161"/>
      <c r="P60" s="161"/>
      <c r="Q60" s="161"/>
      <c r="R60" s="161"/>
      <c r="S60" s="161"/>
      <c r="T60" s="162"/>
      <c r="U60" s="162"/>
      <c r="V60" s="162"/>
      <c r="W60" s="162"/>
      <c r="X60" s="162"/>
      <c r="Y60" s="162"/>
      <c r="Z60" s="162"/>
      <c r="AA60" s="162"/>
      <c r="AB60" s="162"/>
      <c r="AC60" s="162"/>
      <c r="AD60" s="162"/>
    </row>
    <row r="61" spans="1:30" x14ac:dyDescent="0.3">
      <c r="A61" s="161"/>
      <c r="B61" s="161"/>
      <c r="C61" s="161"/>
      <c r="D61" s="161"/>
      <c r="E61" s="161"/>
      <c r="F61" s="161"/>
      <c r="G61" s="161"/>
      <c r="H61" s="161"/>
      <c r="I61" s="161"/>
      <c r="J61" s="161"/>
      <c r="K61" s="161"/>
      <c r="L61" s="161"/>
      <c r="M61" s="161"/>
      <c r="N61" s="161"/>
      <c r="O61" s="161"/>
      <c r="P61" s="161"/>
      <c r="Q61" s="161"/>
      <c r="R61" s="161"/>
      <c r="S61" s="161"/>
      <c r="T61" s="162"/>
      <c r="U61" s="162"/>
      <c r="V61" s="162"/>
      <c r="W61" s="162"/>
      <c r="X61" s="162"/>
      <c r="Y61" s="162"/>
      <c r="Z61" s="162"/>
      <c r="AA61" s="162"/>
      <c r="AB61" s="162"/>
      <c r="AC61" s="162"/>
      <c r="AD61" s="162"/>
    </row>
    <row r="62" spans="1:30" x14ac:dyDescent="0.3">
      <c r="A62" s="161"/>
      <c r="B62" s="161"/>
      <c r="C62" s="161"/>
      <c r="D62" s="161"/>
      <c r="E62" s="161"/>
      <c r="F62" s="161"/>
      <c r="G62" s="161"/>
      <c r="H62" s="161"/>
      <c r="I62" s="161"/>
      <c r="J62" s="161"/>
      <c r="K62" s="161"/>
      <c r="L62" s="161"/>
      <c r="M62" s="161"/>
      <c r="N62" s="161"/>
      <c r="O62" s="161"/>
      <c r="P62" s="161"/>
      <c r="Q62" s="161"/>
      <c r="R62" s="161"/>
      <c r="S62" s="161"/>
      <c r="T62" s="162"/>
      <c r="U62" s="162"/>
      <c r="V62" s="162"/>
      <c r="W62" s="162"/>
      <c r="X62" s="162"/>
      <c r="Y62" s="162"/>
      <c r="Z62" s="162"/>
      <c r="AA62" s="162"/>
      <c r="AB62" s="162"/>
      <c r="AC62" s="162"/>
      <c r="AD62" s="162"/>
    </row>
    <row r="63" spans="1:30" x14ac:dyDescent="0.3">
      <c r="A63" s="161"/>
      <c r="B63" s="161"/>
      <c r="C63" s="161"/>
      <c r="D63" s="161"/>
      <c r="E63" s="161"/>
      <c r="F63" s="161"/>
      <c r="G63" s="161"/>
      <c r="H63" s="161"/>
      <c r="I63" s="161"/>
      <c r="J63" s="161"/>
      <c r="K63" s="161"/>
      <c r="L63" s="161"/>
      <c r="M63" s="161"/>
      <c r="N63" s="161"/>
      <c r="O63" s="161"/>
      <c r="P63" s="161"/>
      <c r="Q63" s="161"/>
      <c r="R63" s="161"/>
      <c r="S63" s="161"/>
      <c r="T63" s="162"/>
      <c r="U63" s="162"/>
      <c r="V63" s="162"/>
      <c r="W63" s="162"/>
      <c r="X63" s="162"/>
      <c r="Y63" s="162"/>
      <c r="Z63" s="162"/>
      <c r="AA63" s="162"/>
      <c r="AB63" s="162"/>
      <c r="AC63" s="162"/>
      <c r="AD63" s="162"/>
    </row>
    <row r="64" spans="1:30" x14ac:dyDescent="0.3">
      <c r="A64" s="161"/>
      <c r="B64" s="161"/>
      <c r="C64" s="161"/>
      <c r="D64" s="161"/>
      <c r="E64" s="161"/>
      <c r="F64" s="161"/>
      <c r="G64" s="161"/>
      <c r="H64" s="161"/>
      <c r="I64" s="161"/>
      <c r="J64" s="161"/>
      <c r="K64" s="161"/>
      <c r="L64" s="161"/>
      <c r="M64" s="161"/>
      <c r="N64" s="161"/>
      <c r="O64" s="161"/>
      <c r="P64" s="161"/>
      <c r="Q64" s="161"/>
      <c r="R64" s="161"/>
      <c r="S64" s="161"/>
      <c r="T64" s="162"/>
      <c r="U64" s="162"/>
      <c r="V64" s="162"/>
      <c r="W64" s="162"/>
      <c r="X64" s="162"/>
      <c r="Y64" s="162"/>
      <c r="Z64" s="162"/>
      <c r="AA64" s="162"/>
      <c r="AB64" s="162"/>
      <c r="AC64" s="162"/>
      <c r="AD64" s="162"/>
    </row>
    <row r="65" spans="1:30" x14ac:dyDescent="0.3">
      <c r="A65" s="161"/>
      <c r="B65" s="161"/>
      <c r="C65" s="161"/>
      <c r="D65" s="161"/>
      <c r="E65" s="161"/>
      <c r="F65" s="161"/>
      <c r="G65" s="161"/>
      <c r="H65" s="161"/>
      <c r="I65" s="161"/>
      <c r="J65" s="161"/>
      <c r="K65" s="161"/>
      <c r="L65" s="161"/>
      <c r="M65" s="161"/>
      <c r="N65" s="161"/>
      <c r="O65" s="161"/>
      <c r="P65" s="161"/>
      <c r="Q65" s="161"/>
      <c r="R65" s="161"/>
      <c r="S65" s="161"/>
      <c r="T65" s="162"/>
      <c r="U65" s="162"/>
      <c r="V65" s="162"/>
      <c r="W65" s="162"/>
      <c r="X65" s="162"/>
      <c r="Y65" s="162"/>
      <c r="Z65" s="162"/>
      <c r="AA65" s="162"/>
      <c r="AB65" s="162"/>
      <c r="AC65" s="162"/>
      <c r="AD65" s="162"/>
    </row>
    <row r="66" spans="1:30" x14ac:dyDescent="0.3">
      <c r="A66" s="161"/>
      <c r="B66" s="161"/>
      <c r="C66" s="161"/>
      <c r="D66" s="161"/>
      <c r="E66" s="161"/>
      <c r="F66" s="161"/>
      <c r="G66" s="161"/>
      <c r="H66" s="161"/>
      <c r="I66" s="161"/>
      <c r="J66" s="161"/>
      <c r="K66" s="161"/>
      <c r="L66" s="161"/>
      <c r="M66" s="161"/>
      <c r="N66" s="161"/>
      <c r="O66" s="161"/>
      <c r="P66" s="161"/>
      <c r="Q66" s="161"/>
      <c r="R66" s="161"/>
      <c r="S66" s="161"/>
      <c r="T66" s="162"/>
      <c r="U66" s="162"/>
      <c r="V66" s="162"/>
      <c r="W66" s="162"/>
      <c r="X66" s="162"/>
      <c r="Y66" s="162"/>
      <c r="Z66" s="162"/>
      <c r="AA66" s="162"/>
      <c r="AB66" s="162"/>
      <c r="AC66" s="162"/>
      <c r="AD66" s="162"/>
    </row>
    <row r="67" spans="1:30" x14ac:dyDescent="0.3">
      <c r="A67" s="161"/>
      <c r="B67" s="161"/>
      <c r="C67" s="161"/>
      <c r="D67" s="161"/>
      <c r="E67" s="161"/>
      <c r="F67" s="161"/>
      <c r="G67" s="161"/>
      <c r="H67" s="161"/>
      <c r="I67" s="161"/>
      <c r="J67" s="161"/>
      <c r="K67" s="161"/>
      <c r="L67" s="161"/>
      <c r="M67" s="161"/>
      <c r="N67" s="161"/>
      <c r="O67" s="161"/>
      <c r="P67" s="161"/>
      <c r="Q67" s="161"/>
      <c r="R67" s="161"/>
      <c r="S67" s="161"/>
      <c r="T67" s="162"/>
      <c r="U67" s="162"/>
      <c r="V67" s="162"/>
      <c r="W67" s="162"/>
      <c r="X67" s="162"/>
      <c r="Y67" s="162"/>
      <c r="Z67" s="162"/>
      <c r="AA67" s="162"/>
      <c r="AB67" s="162"/>
      <c r="AC67" s="162"/>
      <c r="AD67" s="162"/>
    </row>
    <row r="68" spans="1:30" x14ac:dyDescent="0.3">
      <c r="A68" s="161"/>
      <c r="B68" s="161"/>
      <c r="C68" s="161"/>
      <c r="D68" s="161"/>
      <c r="E68" s="161"/>
      <c r="F68" s="161"/>
      <c r="G68" s="161"/>
      <c r="H68" s="161"/>
      <c r="I68" s="161"/>
      <c r="J68" s="161"/>
      <c r="K68" s="161"/>
      <c r="L68" s="161"/>
      <c r="M68" s="161"/>
      <c r="N68" s="161"/>
      <c r="O68" s="161"/>
      <c r="P68" s="161"/>
      <c r="Q68" s="161"/>
      <c r="R68" s="161"/>
      <c r="S68" s="161"/>
      <c r="T68" s="162"/>
      <c r="U68" s="162"/>
      <c r="V68" s="162"/>
      <c r="W68" s="162"/>
      <c r="X68" s="162"/>
      <c r="Y68" s="162"/>
      <c r="Z68" s="162"/>
      <c r="AA68" s="162"/>
      <c r="AB68" s="162"/>
      <c r="AC68" s="162"/>
      <c r="AD68" s="162"/>
    </row>
    <row r="69" spans="1:30" x14ac:dyDescent="0.3">
      <c r="A69" s="161"/>
      <c r="B69" s="161"/>
      <c r="C69" s="161"/>
      <c r="D69" s="161"/>
      <c r="E69" s="161"/>
      <c r="F69" s="161"/>
      <c r="G69" s="161"/>
      <c r="H69" s="161"/>
      <c r="I69" s="161"/>
      <c r="J69" s="161"/>
      <c r="K69" s="161"/>
      <c r="L69" s="161"/>
      <c r="M69" s="161"/>
      <c r="N69" s="161"/>
      <c r="O69" s="161"/>
      <c r="P69" s="161"/>
      <c r="Q69" s="161"/>
      <c r="R69" s="161"/>
      <c r="S69" s="161"/>
      <c r="T69" s="162"/>
      <c r="U69" s="162"/>
      <c r="V69" s="162"/>
      <c r="W69" s="162"/>
      <c r="X69" s="162"/>
      <c r="Y69" s="162"/>
      <c r="Z69" s="162"/>
      <c r="AA69" s="162"/>
      <c r="AB69" s="162"/>
      <c r="AC69" s="162"/>
      <c r="AD69" s="162"/>
    </row>
    <row r="70" spans="1:30" x14ac:dyDescent="0.3">
      <c r="A70" s="161"/>
      <c r="B70" s="161"/>
      <c r="C70" s="161"/>
      <c r="D70" s="161"/>
      <c r="E70" s="161"/>
      <c r="F70" s="161"/>
      <c r="G70" s="161"/>
      <c r="H70" s="161"/>
      <c r="I70" s="161"/>
      <c r="J70" s="161"/>
      <c r="K70" s="161"/>
      <c r="L70" s="161"/>
      <c r="M70" s="161"/>
      <c r="N70" s="161"/>
      <c r="O70" s="161"/>
      <c r="P70" s="161"/>
      <c r="Q70" s="161"/>
      <c r="R70" s="161"/>
      <c r="S70" s="161"/>
      <c r="T70" s="162"/>
      <c r="U70" s="162"/>
      <c r="V70" s="162"/>
      <c r="W70" s="162"/>
      <c r="X70" s="162"/>
      <c r="Y70" s="162"/>
      <c r="Z70" s="162"/>
      <c r="AA70" s="162"/>
      <c r="AB70" s="162"/>
      <c r="AC70" s="162"/>
      <c r="AD70" s="162"/>
    </row>
    <row r="71" spans="1:30" x14ac:dyDescent="0.3">
      <c r="A71" s="161"/>
      <c r="B71" s="161"/>
      <c r="C71" s="161"/>
      <c r="D71" s="161"/>
      <c r="E71" s="161"/>
      <c r="F71" s="161"/>
      <c r="G71" s="161"/>
      <c r="H71" s="161"/>
      <c r="I71" s="161"/>
      <c r="J71" s="161"/>
      <c r="K71" s="161"/>
      <c r="L71" s="161"/>
      <c r="M71" s="161"/>
      <c r="N71" s="161"/>
      <c r="O71" s="161"/>
      <c r="P71" s="161"/>
      <c r="Q71" s="161"/>
      <c r="R71" s="161"/>
      <c r="S71" s="161"/>
      <c r="T71" s="162"/>
      <c r="U71" s="162"/>
      <c r="V71" s="162"/>
      <c r="W71" s="162"/>
      <c r="X71" s="162"/>
      <c r="Y71" s="162"/>
      <c r="Z71" s="162"/>
      <c r="AA71" s="162"/>
      <c r="AB71" s="162"/>
      <c r="AC71" s="162"/>
      <c r="AD71" s="162"/>
    </row>
    <row r="72" spans="1:30" x14ac:dyDescent="0.3">
      <c r="A72" s="161"/>
      <c r="B72" s="161"/>
      <c r="C72" s="161"/>
      <c r="D72" s="161"/>
      <c r="E72" s="161"/>
      <c r="F72" s="161"/>
      <c r="G72" s="161"/>
      <c r="H72" s="161"/>
      <c r="I72" s="161"/>
      <c r="J72" s="161"/>
      <c r="K72" s="161"/>
      <c r="L72" s="161"/>
      <c r="M72" s="161"/>
      <c r="N72" s="161"/>
      <c r="O72" s="161"/>
      <c r="P72" s="161"/>
      <c r="Q72" s="161"/>
      <c r="R72" s="161"/>
      <c r="S72" s="161"/>
      <c r="T72" s="162"/>
      <c r="U72" s="162"/>
      <c r="V72" s="162"/>
      <c r="W72" s="162"/>
      <c r="X72" s="162"/>
      <c r="Y72" s="162"/>
      <c r="Z72" s="162"/>
      <c r="AA72" s="162"/>
      <c r="AB72" s="162"/>
      <c r="AC72" s="162"/>
      <c r="AD72" s="162"/>
    </row>
    <row r="73" spans="1:30" x14ac:dyDescent="0.3">
      <c r="A73" s="161"/>
      <c r="B73" s="161"/>
      <c r="C73" s="161"/>
      <c r="D73" s="161"/>
      <c r="E73" s="161"/>
      <c r="F73" s="161"/>
      <c r="G73" s="161"/>
      <c r="H73" s="161"/>
      <c r="I73" s="161"/>
      <c r="J73" s="161"/>
      <c r="K73" s="161"/>
      <c r="L73" s="161"/>
      <c r="M73" s="161"/>
      <c r="N73" s="161"/>
      <c r="O73" s="161"/>
      <c r="P73" s="161"/>
      <c r="Q73" s="161"/>
      <c r="R73" s="161"/>
      <c r="S73" s="161"/>
      <c r="T73" s="162"/>
      <c r="U73" s="162"/>
      <c r="V73" s="162"/>
      <c r="W73" s="162"/>
      <c r="X73" s="162"/>
      <c r="Y73" s="162"/>
      <c r="Z73" s="162"/>
      <c r="AA73" s="162"/>
      <c r="AB73" s="162"/>
      <c r="AC73" s="162"/>
      <c r="AD73" s="162"/>
    </row>
    <row r="74" spans="1:30" x14ac:dyDescent="0.3">
      <c r="A74" s="161"/>
      <c r="B74" s="161"/>
      <c r="C74" s="161"/>
      <c r="D74" s="161"/>
      <c r="E74" s="161"/>
      <c r="F74" s="161"/>
      <c r="G74" s="161"/>
      <c r="H74" s="161"/>
      <c r="I74" s="161"/>
      <c r="J74" s="161"/>
      <c r="K74" s="161"/>
      <c r="L74" s="161"/>
      <c r="M74" s="161"/>
      <c r="N74" s="161"/>
      <c r="O74" s="161"/>
      <c r="P74" s="161"/>
      <c r="Q74" s="161"/>
      <c r="R74" s="161"/>
      <c r="S74" s="161"/>
      <c r="T74" s="162"/>
      <c r="U74" s="162"/>
      <c r="V74" s="162"/>
      <c r="W74" s="162"/>
      <c r="X74" s="162"/>
      <c r="Y74" s="162"/>
      <c r="Z74" s="162"/>
      <c r="AA74" s="162"/>
      <c r="AB74" s="162"/>
      <c r="AC74" s="162"/>
      <c r="AD74" s="162"/>
    </row>
    <row r="75" spans="1:30" x14ac:dyDescent="0.3">
      <c r="A75" s="161"/>
      <c r="B75" s="161"/>
      <c r="C75" s="161"/>
      <c r="D75" s="161"/>
      <c r="E75" s="161"/>
      <c r="F75" s="161"/>
      <c r="G75" s="161"/>
      <c r="H75" s="161"/>
      <c r="I75" s="161"/>
      <c r="J75" s="161"/>
      <c r="K75" s="161"/>
      <c r="L75" s="161"/>
      <c r="M75" s="161"/>
      <c r="N75" s="161"/>
      <c r="O75" s="161"/>
      <c r="P75" s="161"/>
      <c r="Q75" s="161"/>
      <c r="R75" s="161"/>
      <c r="S75" s="161"/>
      <c r="T75" s="162"/>
      <c r="U75" s="162"/>
      <c r="V75" s="162"/>
      <c r="W75" s="162"/>
      <c r="X75" s="162"/>
      <c r="Y75" s="162"/>
      <c r="Z75" s="162"/>
      <c r="AA75" s="162"/>
      <c r="AB75" s="162"/>
      <c r="AC75" s="162"/>
      <c r="AD75" s="162"/>
    </row>
    <row r="76" spans="1:30" x14ac:dyDescent="0.3">
      <c r="A76" s="161"/>
      <c r="B76" s="161"/>
      <c r="C76" s="161"/>
      <c r="D76" s="161"/>
      <c r="E76" s="161"/>
      <c r="F76" s="161"/>
      <c r="G76" s="161"/>
      <c r="H76" s="161"/>
      <c r="I76" s="161"/>
      <c r="J76" s="161"/>
      <c r="K76" s="161"/>
      <c r="L76" s="161"/>
      <c r="M76" s="161"/>
      <c r="N76" s="161"/>
      <c r="O76" s="161"/>
      <c r="P76" s="161"/>
      <c r="Q76" s="161"/>
      <c r="R76" s="161"/>
      <c r="S76" s="161"/>
      <c r="T76" s="162"/>
      <c r="U76" s="162"/>
      <c r="V76" s="162"/>
      <c r="W76" s="162"/>
      <c r="X76" s="162"/>
      <c r="Y76" s="162"/>
      <c r="Z76" s="162"/>
      <c r="AA76" s="162"/>
      <c r="AB76" s="162"/>
      <c r="AC76" s="162"/>
      <c r="AD76" s="162"/>
    </row>
    <row r="77" spans="1:30" x14ac:dyDescent="0.3">
      <c r="A77" s="161"/>
      <c r="B77" s="161"/>
      <c r="C77" s="161"/>
      <c r="D77" s="161"/>
      <c r="E77" s="161"/>
      <c r="F77" s="161"/>
      <c r="G77" s="161"/>
      <c r="H77" s="161"/>
      <c r="I77" s="161"/>
      <c r="J77" s="161"/>
      <c r="K77" s="161"/>
      <c r="L77" s="161"/>
      <c r="M77" s="161"/>
      <c r="N77" s="161"/>
      <c r="O77" s="161"/>
      <c r="P77" s="161"/>
      <c r="Q77" s="161"/>
      <c r="R77" s="161"/>
      <c r="S77" s="161"/>
      <c r="T77" s="162"/>
      <c r="U77" s="162"/>
      <c r="V77" s="162"/>
      <c r="W77" s="162"/>
      <c r="X77" s="162"/>
      <c r="Y77" s="162"/>
      <c r="Z77" s="162"/>
      <c r="AA77" s="162"/>
      <c r="AB77" s="162"/>
      <c r="AC77" s="162"/>
      <c r="AD77" s="162"/>
    </row>
    <row r="78" spans="1:30" x14ac:dyDescent="0.3">
      <c r="A78" s="161"/>
      <c r="B78" s="161"/>
      <c r="C78" s="161"/>
      <c r="D78" s="161"/>
      <c r="E78" s="161"/>
      <c r="F78" s="161"/>
      <c r="G78" s="161"/>
      <c r="H78" s="161"/>
      <c r="I78" s="161"/>
      <c r="J78" s="161"/>
      <c r="K78" s="161"/>
      <c r="L78" s="161"/>
      <c r="M78" s="161"/>
      <c r="N78" s="161"/>
      <c r="O78" s="161"/>
      <c r="P78" s="161"/>
      <c r="Q78" s="161"/>
      <c r="R78" s="161"/>
      <c r="S78" s="161"/>
      <c r="T78" s="162"/>
      <c r="U78" s="162"/>
      <c r="V78" s="162"/>
      <c r="W78" s="162"/>
      <c r="X78" s="162"/>
      <c r="Y78" s="162"/>
      <c r="Z78" s="162"/>
      <c r="AA78" s="162"/>
      <c r="AB78" s="162"/>
      <c r="AC78" s="162"/>
      <c r="AD78" s="162"/>
    </row>
    <row r="79" spans="1:30" x14ac:dyDescent="0.3">
      <c r="A79" s="161"/>
      <c r="B79" s="161"/>
      <c r="C79" s="161"/>
      <c r="D79" s="161"/>
      <c r="E79" s="161"/>
      <c r="F79" s="161"/>
      <c r="G79" s="161"/>
      <c r="H79" s="161"/>
      <c r="I79" s="161"/>
      <c r="J79" s="161"/>
      <c r="K79" s="161"/>
      <c r="L79" s="161"/>
      <c r="M79" s="161"/>
      <c r="N79" s="161"/>
      <c r="O79" s="161"/>
      <c r="P79" s="161"/>
      <c r="Q79" s="161"/>
      <c r="R79" s="161"/>
      <c r="S79" s="161"/>
      <c r="T79" s="162"/>
      <c r="U79" s="162"/>
      <c r="V79" s="162"/>
      <c r="W79" s="162"/>
      <c r="X79" s="162"/>
      <c r="Y79" s="162"/>
      <c r="Z79" s="162"/>
      <c r="AA79" s="162"/>
      <c r="AB79" s="162"/>
      <c r="AC79" s="162"/>
      <c r="AD79" s="162"/>
    </row>
    <row r="80" spans="1:30" x14ac:dyDescent="0.3">
      <c r="A80" s="161"/>
      <c r="B80" s="161"/>
      <c r="C80" s="161"/>
      <c r="D80" s="161"/>
      <c r="E80" s="161"/>
      <c r="F80" s="161"/>
      <c r="G80" s="161"/>
      <c r="H80" s="161"/>
      <c r="I80" s="161"/>
      <c r="J80" s="161"/>
      <c r="K80" s="161"/>
      <c r="L80" s="161"/>
      <c r="M80" s="161"/>
      <c r="N80" s="161"/>
      <c r="O80" s="161"/>
      <c r="P80" s="161"/>
      <c r="Q80" s="161"/>
      <c r="R80" s="161"/>
      <c r="S80" s="161"/>
      <c r="T80" s="162"/>
      <c r="U80" s="162"/>
      <c r="V80" s="162"/>
      <c r="W80" s="162"/>
      <c r="X80" s="162"/>
      <c r="Y80" s="162"/>
      <c r="Z80" s="162"/>
      <c r="AA80" s="162"/>
      <c r="AB80" s="162"/>
      <c r="AC80" s="162"/>
      <c r="AD80" s="162"/>
    </row>
    <row r="81" spans="1:30" x14ac:dyDescent="0.3">
      <c r="A81" s="161"/>
      <c r="B81" s="161"/>
      <c r="C81" s="161"/>
      <c r="D81" s="161"/>
      <c r="E81" s="161"/>
      <c r="F81" s="161"/>
      <c r="G81" s="161"/>
      <c r="H81" s="161"/>
      <c r="I81" s="161"/>
      <c r="J81" s="161"/>
      <c r="K81" s="161"/>
      <c r="L81" s="161"/>
      <c r="M81" s="161"/>
      <c r="N81" s="161"/>
      <c r="O81" s="161"/>
      <c r="P81" s="161"/>
      <c r="Q81" s="161"/>
      <c r="R81" s="161"/>
      <c r="S81" s="161"/>
      <c r="T81" s="162"/>
      <c r="U81" s="162"/>
      <c r="V81" s="162"/>
      <c r="W81" s="162"/>
      <c r="X81" s="162"/>
      <c r="Y81" s="162"/>
      <c r="Z81" s="162"/>
      <c r="AA81" s="162"/>
      <c r="AB81" s="162"/>
      <c r="AC81" s="162"/>
      <c r="AD81" s="162"/>
    </row>
    <row r="82" spans="1:30" x14ac:dyDescent="0.3">
      <c r="A82" s="161"/>
      <c r="B82" s="161"/>
      <c r="C82" s="161"/>
      <c r="D82" s="161"/>
      <c r="E82" s="161"/>
      <c r="F82" s="161"/>
      <c r="G82" s="161"/>
      <c r="H82" s="161"/>
      <c r="I82" s="161"/>
      <c r="J82" s="161"/>
      <c r="K82" s="161"/>
      <c r="L82" s="161"/>
      <c r="M82" s="161"/>
      <c r="N82" s="161"/>
      <c r="O82" s="161"/>
      <c r="P82" s="161"/>
      <c r="Q82" s="161"/>
      <c r="R82" s="161"/>
      <c r="S82" s="161"/>
      <c r="T82" s="162"/>
      <c r="U82" s="162"/>
      <c r="V82" s="162"/>
      <c r="W82" s="162"/>
      <c r="X82" s="162"/>
      <c r="Y82" s="162"/>
      <c r="Z82" s="162"/>
      <c r="AA82" s="162"/>
      <c r="AB82" s="162"/>
      <c r="AC82" s="162"/>
      <c r="AD82" s="162"/>
    </row>
    <row r="83" spans="1:30" x14ac:dyDescent="0.3">
      <c r="A83" s="161"/>
      <c r="B83" s="161"/>
      <c r="C83" s="161"/>
      <c r="D83" s="161"/>
      <c r="E83" s="161"/>
      <c r="F83" s="161"/>
      <c r="G83" s="161"/>
      <c r="H83" s="161"/>
      <c r="I83" s="161"/>
      <c r="J83" s="161"/>
      <c r="K83" s="161"/>
      <c r="L83" s="161"/>
      <c r="M83" s="161"/>
      <c r="N83" s="161"/>
      <c r="O83" s="161"/>
      <c r="P83" s="161"/>
      <c r="Q83" s="161"/>
      <c r="R83" s="161"/>
      <c r="S83" s="161"/>
      <c r="T83" s="162"/>
      <c r="U83" s="162"/>
      <c r="V83" s="162"/>
      <c r="W83" s="162"/>
      <c r="X83" s="162"/>
      <c r="Y83" s="162"/>
      <c r="Z83" s="162"/>
      <c r="AA83" s="162"/>
      <c r="AB83" s="162"/>
      <c r="AC83" s="162"/>
      <c r="AD83" s="162"/>
    </row>
    <row r="84" spans="1:30" x14ac:dyDescent="0.3">
      <c r="A84" s="161"/>
      <c r="B84" s="161"/>
      <c r="C84" s="161"/>
      <c r="D84" s="161"/>
      <c r="E84" s="161"/>
      <c r="F84" s="161"/>
      <c r="G84" s="161"/>
      <c r="H84" s="161"/>
      <c r="I84" s="161"/>
      <c r="J84" s="161"/>
      <c r="K84" s="161"/>
      <c r="L84" s="161"/>
      <c r="M84" s="161"/>
      <c r="N84" s="161"/>
      <c r="O84" s="161"/>
      <c r="P84" s="161"/>
      <c r="Q84" s="161"/>
      <c r="R84" s="161"/>
      <c r="S84" s="161"/>
      <c r="T84" s="162"/>
      <c r="U84" s="162"/>
      <c r="V84" s="162"/>
      <c r="W84" s="162"/>
      <c r="X84" s="162"/>
      <c r="Y84" s="162"/>
      <c r="Z84" s="162"/>
      <c r="AA84" s="162"/>
      <c r="AB84" s="162"/>
      <c r="AC84" s="162"/>
      <c r="AD84" s="162"/>
    </row>
    <row r="85" spans="1:30" x14ac:dyDescent="0.3">
      <c r="A85" s="161"/>
      <c r="B85" s="161"/>
      <c r="C85" s="161"/>
      <c r="D85" s="161"/>
      <c r="E85" s="161"/>
      <c r="F85" s="161"/>
      <c r="G85" s="161"/>
      <c r="H85" s="161"/>
      <c r="I85" s="161"/>
      <c r="J85" s="161"/>
      <c r="K85" s="161"/>
      <c r="L85" s="161"/>
      <c r="M85" s="161"/>
      <c r="N85" s="161"/>
      <c r="O85" s="161"/>
      <c r="P85" s="161"/>
      <c r="Q85" s="161"/>
      <c r="R85" s="161"/>
      <c r="S85" s="161"/>
      <c r="T85" s="162"/>
      <c r="U85" s="162"/>
      <c r="V85" s="162"/>
      <c r="W85" s="162"/>
      <c r="X85" s="162"/>
      <c r="Y85" s="162"/>
      <c r="Z85" s="162"/>
      <c r="AA85" s="162"/>
      <c r="AB85" s="162"/>
      <c r="AC85" s="162"/>
      <c r="AD85" s="162"/>
    </row>
    <row r="86" spans="1:30" x14ac:dyDescent="0.3">
      <c r="A86" s="161"/>
      <c r="B86" s="161"/>
      <c r="C86" s="161"/>
      <c r="D86" s="161"/>
      <c r="E86" s="161"/>
      <c r="F86" s="161"/>
      <c r="G86" s="161"/>
      <c r="H86" s="161"/>
      <c r="I86" s="161"/>
      <c r="J86" s="161"/>
      <c r="K86" s="161"/>
      <c r="L86" s="161"/>
      <c r="M86" s="161"/>
      <c r="N86" s="161"/>
      <c r="O86" s="161"/>
      <c r="P86" s="161"/>
      <c r="Q86" s="161"/>
      <c r="R86" s="161"/>
      <c r="S86" s="161"/>
      <c r="T86" s="162"/>
      <c r="U86" s="162"/>
      <c r="V86" s="162"/>
      <c r="W86" s="162"/>
      <c r="X86" s="162"/>
      <c r="Y86" s="162"/>
      <c r="Z86" s="162"/>
      <c r="AA86" s="162"/>
      <c r="AB86" s="162"/>
      <c r="AC86" s="162"/>
      <c r="AD86" s="162"/>
    </row>
    <row r="87" spans="1:30" x14ac:dyDescent="0.3">
      <c r="A87" s="161"/>
      <c r="B87" s="161"/>
      <c r="C87" s="161"/>
      <c r="D87" s="161"/>
      <c r="E87" s="161"/>
      <c r="F87" s="161"/>
      <c r="G87" s="161"/>
      <c r="H87" s="161"/>
      <c r="I87" s="161"/>
      <c r="J87" s="161"/>
      <c r="K87" s="161"/>
      <c r="L87" s="161"/>
      <c r="M87" s="161"/>
      <c r="N87" s="161"/>
      <c r="O87" s="161"/>
      <c r="P87" s="161"/>
      <c r="Q87" s="161"/>
      <c r="R87" s="161"/>
      <c r="S87" s="161"/>
      <c r="T87" s="162"/>
      <c r="U87" s="162"/>
      <c r="V87" s="162"/>
      <c r="W87" s="162"/>
      <c r="X87" s="162"/>
      <c r="Y87" s="162"/>
      <c r="Z87" s="162"/>
      <c r="AA87" s="162"/>
      <c r="AB87" s="162"/>
      <c r="AC87" s="162"/>
      <c r="AD87" s="162"/>
    </row>
  </sheetData>
  <sheetProtection formatCells="0" formatColumns="0" formatRows="0"/>
  <customSheetViews>
    <customSheetView guid="{2F9A33C5-705D-4A07-ADB6-21E456C526C6}" showGridLines="0" fitToPage="1">
      <selection activeCell="M47" sqref="M47"/>
      <pageMargins left="0.70866141732283472" right="0.70866141732283472" top="0.74803149606299213" bottom="0.74803149606299213" header="0.31496062992125984" footer="0.31496062992125984"/>
      <pageSetup paperSize="9" scale="34" orientation="portrait" horizontalDpi="4294967293" verticalDpi="300" r:id="rId1"/>
      <headerFooter>
        <oddFooter>&amp;L&amp;"Arial,Regular"&amp;9Infrastructure Sustainability Rating Tool (Version 1.0)
29/02/2012</oddFooter>
      </headerFooter>
    </customSheetView>
    <customSheetView guid="{0F24A28B-06F9-4620-BAD4-B239F41FF00A}" showGridLines="0" fitToPage="1">
      <selection activeCell="M47" sqref="M47"/>
      <pageMargins left="0.70866141732283472" right="0.70866141732283472" top="0.74803149606299213" bottom="0.74803149606299213" header="0.31496062992125984" footer="0.31496062992125984"/>
      <pageSetup paperSize="9" scale="34" orientation="portrait" horizontalDpi="4294967293" verticalDpi="300" r:id="rId2"/>
      <headerFooter>
        <oddFooter>&amp;L&amp;"Arial,Regular"&amp;9Infrastructure Sustainability Rating Tool (Version 1.0)
29/02/2012</oddFooter>
      </headerFooter>
    </customSheetView>
    <customSheetView guid="{856130BF-2D6B-484A-B5FC-68659BABEC5B}" showGridLines="0" fitToPage="1">
      <selection activeCell="M47" sqref="M47"/>
      <pageMargins left="0.70866141732283472" right="0.70866141732283472" top="0.74803149606299213" bottom="0.74803149606299213" header="0.31496062992125984" footer="0.31496062992125984"/>
      <pageSetup paperSize="9" scale="34" orientation="portrait" horizontalDpi="4294967293" verticalDpi="300" r:id="rId3"/>
      <headerFooter>
        <oddFooter>&amp;L&amp;"Arial,Regular"&amp;9Infrastructure Sustainability Rating Tool (Version 1.0)
29/02/2012</oddFooter>
      </headerFooter>
    </customSheetView>
    <customSheetView guid="{C1EC460D-BC24-4B7C-8A42-4C4CAB6DD547}" showGridLines="0" fitToPage="1">
      <selection activeCell="M47" sqref="M47"/>
      <pageMargins left="0.70866141732283472" right="0.70866141732283472" top="0.74803149606299213" bottom="0.74803149606299213" header="0.31496062992125984" footer="0.31496062992125984"/>
      <pageSetup paperSize="9" scale="34" orientation="portrait" horizontalDpi="4294967293" verticalDpi="300" r:id="rId4"/>
      <headerFooter>
        <oddFooter>&amp;L&amp;"Arial,Regular"&amp;9Infrastructure Sustainability Rating Tool (Version 1.0)
29/02/2012</oddFooter>
      </headerFooter>
    </customSheetView>
    <customSheetView guid="{872EA6DD-096B-4F25-A988-5DA4FC0DF5BD}" showGridLines="0" fitToPage="1">
      <selection activeCell="M47" sqref="M47"/>
      <pageMargins left="0.70866141732283472" right="0.70866141732283472" top="0.74803149606299213" bottom="0.74803149606299213" header="0.31496062992125984" footer="0.31496062992125984"/>
      <pageSetup paperSize="9" scale="34" orientation="portrait" horizontalDpi="4294967293" verticalDpi="300" r:id="rId5"/>
      <headerFooter>
        <oddFooter>&amp;L&amp;"Arial,Regular"&amp;9Infrastructure Sustainability Rating Tool (Version 1.0)
29/02/2012</oddFooter>
      </headerFooter>
    </customSheetView>
    <customSheetView guid="{49815ABC-A63B-4D41-AA7B-D5102D8E0BFC}" showGridLines="0" fitToPage="1">
      <selection activeCell="M47" sqref="M47"/>
      <pageMargins left="0.70866141732283472" right="0.70866141732283472" top="0.74803149606299213" bottom="0.74803149606299213" header="0.31496062992125984" footer="0.31496062992125984"/>
      <pageSetup paperSize="9" scale="34" orientation="portrait" horizontalDpi="4294967293" verticalDpi="300" r:id="rId6"/>
      <headerFooter>
        <oddFooter>&amp;L&amp;"Arial,Regular"&amp;9Infrastructure Sustainability Rating Tool (Version 1.0)
29/02/2012</oddFooter>
      </headerFooter>
    </customSheetView>
  </customSheetViews>
  <pageMargins left="0.70866141732283472" right="0.70866141732283472" top="0.74803149606299213" bottom="0.74803149606299213" header="0.31496062992125984" footer="0.31496062992125984"/>
  <pageSetup paperSize="9" scale="34" orientation="portrait" horizontalDpi="4294967293" verticalDpi="300" r:id="rId7"/>
  <headerFooter>
    <oddFooter>&amp;L&amp;"Arial,Regular"&amp;9Infrastructure Sustainability Rating Tool (Version 1.0)
29/02/2012</oddFooter>
  </headerFooter>
  <drawing r:id="rId8"/>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5">
    <tabColor rgb="FFFF0000"/>
  </sheetPr>
  <dimension ref="B1:AU83"/>
  <sheetViews>
    <sheetView showGridLines="0" zoomScaleNormal="100" workbookViewId="0">
      <pane xSplit="3" ySplit="2" topLeftCell="D3" activePane="bottomRight" state="frozenSplit"/>
      <selection pane="topRight" activeCell="D1" sqref="D1"/>
      <selection pane="bottomLeft" activeCell="A3" sqref="A3"/>
      <selection pane="bottomRight" activeCell="D4" sqref="D4"/>
    </sheetView>
  </sheetViews>
  <sheetFormatPr defaultColWidth="9.109375" defaultRowHeight="13.2" x14ac:dyDescent="0.25"/>
  <cols>
    <col min="1" max="1" width="3.6640625" style="24" customWidth="1"/>
    <col min="2" max="2" width="24.33203125" style="24" customWidth="1"/>
    <col min="3" max="3" width="9.109375" style="24"/>
    <col min="4" max="6" width="23.5546875" style="24" customWidth="1"/>
    <col min="7" max="7" width="3.6640625" style="24" customWidth="1"/>
    <col min="8" max="9" width="10.6640625" style="24" customWidth="1"/>
    <col min="10" max="10" width="3.6640625" style="24" customWidth="1"/>
    <col min="11" max="19" width="9.109375" style="24"/>
    <col min="20" max="20" width="100.6640625" style="24" customWidth="1"/>
    <col min="21" max="24" width="9.109375" style="24"/>
    <col min="25" max="27" width="11.109375" style="24" customWidth="1"/>
    <col min="28" max="41" width="9.109375" style="24"/>
    <col min="42" max="42" width="19.44140625" style="24" customWidth="1"/>
    <col min="43" max="16384" width="9.109375" style="24"/>
  </cols>
  <sheetData>
    <row r="1" spans="2:47" ht="22.5" customHeight="1" x14ac:dyDescent="0.25">
      <c r="B1" s="23" t="s">
        <v>791</v>
      </c>
      <c r="T1" s="30"/>
    </row>
    <row r="2" spans="2:47" ht="42" customHeight="1" x14ac:dyDescent="0.25">
      <c r="B2" s="11" t="s">
        <v>127</v>
      </c>
      <c r="C2" s="129" t="s">
        <v>57</v>
      </c>
      <c r="D2" s="129" t="s">
        <v>272</v>
      </c>
      <c r="E2" s="129" t="s">
        <v>273</v>
      </c>
      <c r="F2" s="129" t="s">
        <v>274</v>
      </c>
      <c r="H2" s="131" t="s">
        <v>293</v>
      </c>
      <c r="I2" s="131" t="s">
        <v>292</v>
      </c>
      <c r="J2" s="129"/>
      <c r="K2" s="129"/>
      <c r="L2" s="129"/>
      <c r="M2" s="129"/>
      <c r="N2" s="129"/>
      <c r="O2" s="129"/>
      <c r="P2" s="129"/>
      <c r="Q2" s="129"/>
      <c r="R2" s="129"/>
      <c r="T2" s="30"/>
      <c r="Y2" s="11" t="s">
        <v>279</v>
      </c>
      <c r="AB2" s="11" t="s">
        <v>280</v>
      </c>
      <c r="AE2" s="11" t="s">
        <v>287</v>
      </c>
      <c r="AG2" s="24" t="s">
        <v>286</v>
      </c>
      <c r="AH2" s="24" t="s">
        <v>288</v>
      </c>
      <c r="AI2" s="24" t="s">
        <v>289</v>
      </c>
      <c r="AJ2" s="11" t="s">
        <v>290</v>
      </c>
      <c r="AL2" s="11" t="s">
        <v>291</v>
      </c>
      <c r="AP2" s="11" t="s">
        <v>294</v>
      </c>
    </row>
    <row r="3" spans="2:47" x14ac:dyDescent="0.25">
      <c r="G3" s="11"/>
      <c r="H3" s="11"/>
      <c r="I3" s="11"/>
      <c r="J3" s="11"/>
      <c r="K3" s="11"/>
      <c r="L3" s="11"/>
      <c r="M3" s="11"/>
      <c r="N3" s="11"/>
      <c r="O3" s="11"/>
      <c r="P3" s="11"/>
      <c r="Q3" s="11"/>
      <c r="R3" s="11"/>
      <c r="S3" s="11"/>
      <c r="T3" s="26"/>
      <c r="U3" s="13" t="s">
        <v>53</v>
      </c>
      <c r="V3" s="13" t="s">
        <v>272</v>
      </c>
      <c r="W3" s="13" t="s">
        <v>273</v>
      </c>
      <c r="X3" s="106" t="s">
        <v>274</v>
      </c>
      <c r="Y3" s="13" t="s">
        <v>272</v>
      </c>
      <c r="Z3" s="13" t="s">
        <v>273</v>
      </c>
      <c r="AA3" s="13" t="s">
        <v>274</v>
      </c>
      <c r="AB3" s="13" t="s">
        <v>272</v>
      </c>
      <c r="AC3" s="13" t="s">
        <v>273</v>
      </c>
      <c r="AD3" s="13" t="s">
        <v>274</v>
      </c>
      <c r="AE3" s="119" t="s">
        <v>273</v>
      </c>
      <c r="AF3" s="119" t="s">
        <v>274</v>
      </c>
      <c r="AG3" s="13" t="s">
        <v>285</v>
      </c>
      <c r="AH3" s="13" t="s">
        <v>283</v>
      </c>
      <c r="AI3" s="13" t="s">
        <v>284</v>
      </c>
      <c r="AJ3" s="119" t="s">
        <v>283</v>
      </c>
      <c r="AK3" s="121" t="s">
        <v>284</v>
      </c>
      <c r="AL3" s="13" t="s">
        <v>285</v>
      </c>
      <c r="AM3" s="13" t="s">
        <v>283</v>
      </c>
      <c r="AN3" s="13" t="s">
        <v>284</v>
      </c>
      <c r="AQ3" s="140" t="s">
        <v>298</v>
      </c>
      <c r="AR3" s="135" t="str">
        <f>'Scorecard Lists'!K3</f>
        <v>Business as usual</v>
      </c>
      <c r="AS3" s="136" t="str">
        <f>'Scorecard Lists'!K4</f>
        <v>Achievable - extra effort</v>
      </c>
      <c r="AT3" s="137" t="str">
        <f>'Scorecard Lists'!K5</f>
        <v>Achievable - difficult</v>
      </c>
      <c r="AU3" s="139" t="s">
        <v>296</v>
      </c>
    </row>
    <row r="4" spans="2:47" x14ac:dyDescent="0.25">
      <c r="B4" s="24" t="s">
        <v>125</v>
      </c>
      <c r="C4" s="101" t="s">
        <v>1</v>
      </c>
      <c r="D4" s="130" t="str">
        <f t="shared" ref="D4:D32" si="0">IF(ISNA(INDEX(data_tbl,MATCH(V4,data_ref,0),3)),"",INDEX(data_tbl,MATCH(V4,data_ref,0),3))</f>
        <v/>
      </c>
      <c r="E4" s="130" t="str">
        <f t="shared" ref="E4:E32" si="1">IF(ISNA(INDEX(data_tbl,MATCH(W4,data_ref,0),3)),"",INDEX(data_tbl,MATCH(W4,data_ref,0),3))</f>
        <v/>
      </c>
      <c r="F4" s="130" t="str">
        <f t="shared" ref="F4:F32" si="2">IF(ISNA(INDEX(data_tbl,MATCH(X4,data_ref,0),3)),"",INDEX(data_tbl,MATCH(X4,data_ref,0),3))</f>
        <v/>
      </c>
      <c r="H4" s="132" t="e">
        <f t="shared" ref="H4:H32" si="3">INDEX(data_tbl,MATCH($V4,data_ref,0),6)</f>
        <v>#N/A</v>
      </c>
      <c r="I4" s="133" t="e">
        <f t="shared" ref="I4:I32" si="4">INDEX(data_tbl,MATCH($V4,data_ref,0),7)</f>
        <v>#N/A</v>
      </c>
      <c r="J4" s="108"/>
      <c r="K4" s="108"/>
      <c r="L4" s="108"/>
      <c r="M4" s="108"/>
      <c r="N4" s="108"/>
      <c r="O4" s="108"/>
      <c r="P4" s="108"/>
      <c r="Q4" s="108"/>
      <c r="R4" s="108"/>
      <c r="T4" s="30"/>
      <c r="U4" s="103" t="e">
        <f t="shared" ref="U4:U32" si="5">INDEX(data_tbl,MATCH(V4,data_ref,0),2)</f>
        <v>#N/A</v>
      </c>
      <c r="V4" s="24" t="str">
        <f t="shared" ref="V4:V32" si="6">C4&amp;"-1-1"</f>
        <v>Man-1-1-1</v>
      </c>
      <c r="W4" s="24" t="str">
        <f t="shared" ref="W4:W32" si="7">C4&amp;"-2-1"</f>
        <v>Man-1-2-1</v>
      </c>
      <c r="X4" s="24" t="str">
        <f t="shared" ref="X4:X32" si="8">C4&amp;"-3-1"</f>
        <v>Man-1-3-1</v>
      </c>
      <c r="Y4" s="107" t="e">
        <f t="shared" ref="Y4:Y32" si="9">INDEX(lists_feasibility_table,MATCH(D4,lists_feasibility,0),2)</f>
        <v>#N/A</v>
      </c>
      <c r="Z4" s="108">
        <f t="shared" ref="Z4:Z32" si="10">_xlfn.IFNA(INDEX(lists_feasibility_table,MATCH(E4,lists_feasibility,0),2),0)</f>
        <v>0</v>
      </c>
      <c r="AA4" s="109">
        <f t="shared" ref="AA4:AA32" si="11">_xlfn.IFNA(INDEX(lists_feasibility_table,MATCH(F4,lists_feasibility,0),2),0)</f>
        <v>0</v>
      </c>
      <c r="AB4" s="113" t="e">
        <f>IF(AND(Y4&lt;&gt;0,Y4&lt;&gt;1,Y4&lt;&gt;2,Y4&lt;&gt;3),0,Y4)</f>
        <v>#N/A</v>
      </c>
      <c r="AC4" s="114">
        <f>IF(AND(Z4&lt;&gt;0,Z4&lt;&gt;1,Z4&lt;&gt;2,Z4&lt;&gt;3),0,Z4)</f>
        <v>0</v>
      </c>
      <c r="AD4" s="115">
        <f>IF(AND(AA4&lt;&gt;0,AA4&lt;&gt;1,AA4&lt;&gt;2,AA4&lt;&gt;3),0,AA4)</f>
        <v>0</v>
      </c>
      <c r="AE4" s="107" t="e">
        <f t="shared" ref="AE4:AE32" si="12">INDEX(lists_hierarch_match,MATCH(AB4,lists_hierarchy_key,0),AC4+2)</f>
        <v>#N/A</v>
      </c>
      <c r="AF4" s="109" t="e">
        <f t="shared" ref="AF4:AF32" si="13">INDEX(lists_hierarch_match,MATCH(AE4,lists_hierarchy_key,0),AD4+2)</f>
        <v>#N/A</v>
      </c>
      <c r="AG4" s="107" t="e">
        <f>IF(AF4=1,3,IF(AE4=1,2,IF(AB4=1,1,0)))</f>
        <v>#N/A</v>
      </c>
      <c r="AH4" s="108" t="e">
        <f>IF(AF4=2,3,IF(AE4=2,2,IF(AB4=2,1,0)))</f>
        <v>#N/A</v>
      </c>
      <c r="AI4" s="109" t="e">
        <f>IF(AF4=3,3,IF(AE4=3,2,IF(AB4=3,1,0)))</f>
        <v>#N/A</v>
      </c>
      <c r="AJ4" s="24" t="e">
        <f>IF((AH4-AG4)&gt;0,(AH4-AG4),0)</f>
        <v>#N/A</v>
      </c>
      <c r="AK4" s="24" t="e">
        <f>IF((AI4-AH4)&gt;0,(AI4-AH4),0)</f>
        <v>#N/A</v>
      </c>
      <c r="AL4" s="122" t="e">
        <f>AG4*$U4</f>
        <v>#N/A</v>
      </c>
      <c r="AM4" s="123" t="e">
        <f>AJ4*$U4</f>
        <v>#N/A</v>
      </c>
      <c r="AN4" s="124" t="e">
        <f>AK4*$U4</f>
        <v>#N/A</v>
      </c>
      <c r="AP4" s="24" t="s">
        <v>295</v>
      </c>
      <c r="AQ4" s="138" t="e">
        <f>'Scorecard Calcs'!E48-AQ5</f>
        <v>#N/A</v>
      </c>
      <c r="AR4" s="138">
        <v>0</v>
      </c>
      <c r="AS4" s="138">
        <v>0</v>
      </c>
      <c r="AT4" s="138">
        <v>0</v>
      </c>
      <c r="AU4" s="141" t="e">
        <f>'Scorecard Calcs'!E47-AU5</f>
        <v>#N/A</v>
      </c>
    </row>
    <row r="5" spans="2:47" x14ac:dyDescent="0.25">
      <c r="B5" s="24" t="s">
        <v>125</v>
      </c>
      <c r="C5" s="101" t="s">
        <v>3</v>
      </c>
      <c r="D5" s="130" t="str">
        <f t="shared" si="0"/>
        <v/>
      </c>
      <c r="E5" s="130" t="str">
        <f t="shared" si="1"/>
        <v/>
      </c>
      <c r="F5" s="130" t="str">
        <f t="shared" si="2"/>
        <v/>
      </c>
      <c r="H5" s="132" t="e">
        <f t="shared" si="3"/>
        <v>#N/A</v>
      </c>
      <c r="I5" s="133" t="e">
        <f t="shared" si="4"/>
        <v>#N/A</v>
      </c>
      <c r="J5" s="108"/>
      <c r="K5" s="108"/>
      <c r="L5" s="108"/>
      <c r="M5" s="108"/>
      <c r="N5" s="108"/>
      <c r="O5" s="108"/>
      <c r="P5" s="108"/>
      <c r="Q5" s="108"/>
      <c r="R5" s="108"/>
      <c r="T5" s="30"/>
      <c r="U5" s="103" t="e">
        <f t="shared" si="5"/>
        <v>#N/A</v>
      </c>
      <c r="V5" s="24" t="str">
        <f t="shared" si="6"/>
        <v>Man-2-1-1</v>
      </c>
      <c r="W5" s="24" t="str">
        <f t="shared" si="7"/>
        <v>Man-2-2-1</v>
      </c>
      <c r="X5" s="24" t="str">
        <f t="shared" si="8"/>
        <v>Man-2-3-1</v>
      </c>
      <c r="Y5" s="107" t="e">
        <f t="shared" si="9"/>
        <v>#N/A</v>
      </c>
      <c r="Z5" s="108">
        <f t="shared" si="10"/>
        <v>0</v>
      </c>
      <c r="AA5" s="109">
        <f t="shared" si="11"/>
        <v>0</v>
      </c>
      <c r="AB5" s="113" t="e">
        <f t="shared" ref="AB5:AB47" si="14">IF(AND(Y5&lt;&gt;0,Y5&lt;&gt;1,Y5&lt;&gt;2,Y5&lt;&gt;3),0,Y5)</f>
        <v>#N/A</v>
      </c>
      <c r="AC5" s="114">
        <f t="shared" ref="AC5:AC47" si="15">IF(AND(Z5&lt;&gt;0,Z5&lt;&gt;1,Z5&lt;&gt;2,Z5&lt;&gt;3),0,Z5)</f>
        <v>0</v>
      </c>
      <c r="AD5" s="115">
        <f t="shared" ref="AD5:AD47" si="16">IF(AND(AA5&lt;&gt;0,AA5&lt;&gt;1,AA5&lt;&gt;2,AA5&lt;&gt;3),0,AA5)</f>
        <v>0</v>
      </c>
      <c r="AE5" s="107" t="e">
        <f t="shared" si="12"/>
        <v>#N/A</v>
      </c>
      <c r="AF5" s="109" t="e">
        <f t="shared" si="13"/>
        <v>#N/A</v>
      </c>
      <c r="AG5" s="107" t="e">
        <f t="shared" ref="AG5:AG47" si="17">IF(AF5=1,3,IF(AE5=1,2,IF(AB5=1,1,0)))</f>
        <v>#N/A</v>
      </c>
      <c r="AH5" s="108" t="e">
        <f t="shared" ref="AH5:AH47" si="18">IF(AF5=2,3,IF(AE5=2,2,IF(AB5=2,1,0)))</f>
        <v>#N/A</v>
      </c>
      <c r="AI5" s="109" t="e">
        <f t="shared" ref="AI5:AI47" si="19">IF(AF5=3,3,IF(AE5=3,2,IF(AB5=3,1,0)))</f>
        <v>#N/A</v>
      </c>
      <c r="AJ5" s="24" t="e">
        <f t="shared" ref="AJ5:AJ47" si="20">IF((AH5-AG5)&gt;0,(AH5-AG5),0)</f>
        <v>#N/A</v>
      </c>
      <c r="AK5" s="24" t="e">
        <f t="shared" ref="AK5:AK47" si="21">IF((AI5-AH5)&gt;0,(AI5-AH5),0)</f>
        <v>#N/A</v>
      </c>
      <c r="AL5" s="122" t="e">
        <f t="shared" ref="AL5:AL47" si="22">AG5*$U5</f>
        <v>#N/A</v>
      </c>
      <c r="AM5" s="123" t="e">
        <f t="shared" ref="AM5:AM47" si="23">AJ5*$U5</f>
        <v>#N/A</v>
      </c>
      <c r="AN5" s="124" t="e">
        <f t="shared" ref="AN5:AN47" si="24">AK5*$U5</f>
        <v>#N/A</v>
      </c>
      <c r="AP5" s="24" t="s">
        <v>292</v>
      </c>
      <c r="AQ5" s="138" t="e">
        <f>I49</f>
        <v>#N/A</v>
      </c>
      <c r="AR5" s="138">
        <v>0</v>
      </c>
      <c r="AS5" s="138">
        <v>0</v>
      </c>
      <c r="AT5" s="138">
        <v>0</v>
      </c>
      <c r="AU5" s="141" t="e">
        <f>I47</f>
        <v>#N/A</v>
      </c>
    </row>
    <row r="6" spans="2:47" x14ac:dyDescent="0.25">
      <c r="B6" s="24" t="s">
        <v>125</v>
      </c>
      <c r="C6" s="101" t="s">
        <v>4</v>
      </c>
      <c r="D6" s="130" t="str">
        <f t="shared" si="0"/>
        <v/>
      </c>
      <c r="E6" s="130" t="str">
        <f t="shared" si="1"/>
        <v/>
      </c>
      <c r="F6" s="130" t="str">
        <f t="shared" si="2"/>
        <v/>
      </c>
      <c r="H6" s="132" t="e">
        <f t="shared" si="3"/>
        <v>#N/A</v>
      </c>
      <c r="I6" s="133" t="e">
        <f t="shared" si="4"/>
        <v>#N/A</v>
      </c>
      <c r="J6" s="108"/>
      <c r="K6" s="108"/>
      <c r="L6" s="108"/>
      <c r="M6" s="108"/>
      <c r="N6" s="108"/>
      <c r="O6" s="108"/>
      <c r="P6" s="108"/>
      <c r="Q6" s="108"/>
      <c r="R6" s="108"/>
      <c r="T6" s="30"/>
      <c r="U6" s="103" t="e">
        <f t="shared" si="5"/>
        <v>#N/A</v>
      </c>
      <c r="V6" s="24" t="str">
        <f t="shared" si="6"/>
        <v>Man-3-1-1</v>
      </c>
      <c r="W6" s="24" t="str">
        <f t="shared" si="7"/>
        <v>Man-3-2-1</v>
      </c>
      <c r="X6" s="24" t="str">
        <f t="shared" si="8"/>
        <v>Man-3-3-1</v>
      </c>
      <c r="Y6" s="107" t="e">
        <f t="shared" si="9"/>
        <v>#N/A</v>
      </c>
      <c r="Z6" s="108">
        <f t="shared" si="10"/>
        <v>0</v>
      </c>
      <c r="AA6" s="109">
        <f t="shared" si="11"/>
        <v>0</v>
      </c>
      <c r="AB6" s="113" t="e">
        <f t="shared" si="14"/>
        <v>#N/A</v>
      </c>
      <c r="AC6" s="114">
        <f t="shared" si="15"/>
        <v>0</v>
      </c>
      <c r="AD6" s="115">
        <f t="shared" si="16"/>
        <v>0</v>
      </c>
      <c r="AE6" s="107" t="e">
        <f t="shared" si="12"/>
        <v>#N/A</v>
      </c>
      <c r="AF6" s="109" t="e">
        <f t="shared" si="13"/>
        <v>#N/A</v>
      </c>
      <c r="AG6" s="107" t="e">
        <f t="shared" si="17"/>
        <v>#N/A</v>
      </c>
      <c r="AH6" s="108" t="e">
        <f t="shared" si="18"/>
        <v>#N/A</v>
      </c>
      <c r="AI6" s="109" t="e">
        <f t="shared" si="19"/>
        <v>#N/A</v>
      </c>
      <c r="AJ6" s="24" t="e">
        <f t="shared" si="20"/>
        <v>#N/A</v>
      </c>
      <c r="AK6" s="24" t="e">
        <f t="shared" si="21"/>
        <v>#N/A</v>
      </c>
      <c r="AL6" s="122" t="e">
        <f t="shared" si="22"/>
        <v>#N/A</v>
      </c>
      <c r="AM6" s="123" t="e">
        <f t="shared" si="23"/>
        <v>#N/A</v>
      </c>
      <c r="AN6" s="124" t="e">
        <f t="shared" si="24"/>
        <v>#N/A</v>
      </c>
      <c r="AP6" s="24" t="s">
        <v>55</v>
      </c>
      <c r="AQ6" s="138">
        <v>0</v>
      </c>
      <c r="AR6" s="138" t="e">
        <f>AL48</f>
        <v>#N/A</v>
      </c>
      <c r="AS6" s="138" t="e">
        <f>AM48</f>
        <v>#N/A</v>
      </c>
      <c r="AT6" s="138" t="e">
        <f>AN48</f>
        <v>#N/A</v>
      </c>
      <c r="AU6" s="138">
        <v>0</v>
      </c>
    </row>
    <row r="7" spans="2:47" x14ac:dyDescent="0.25">
      <c r="B7" s="24" t="s">
        <v>125</v>
      </c>
      <c r="C7" s="101" t="s">
        <v>6</v>
      </c>
      <c r="D7" s="130" t="str">
        <f t="shared" si="0"/>
        <v/>
      </c>
      <c r="E7" s="130" t="str">
        <f t="shared" si="1"/>
        <v/>
      </c>
      <c r="F7" s="130" t="str">
        <f t="shared" si="2"/>
        <v/>
      </c>
      <c r="H7" s="132" t="e">
        <f t="shared" si="3"/>
        <v>#N/A</v>
      </c>
      <c r="I7" s="133" t="e">
        <f t="shared" si="4"/>
        <v>#N/A</v>
      </c>
      <c r="J7" s="108"/>
      <c r="K7" s="108"/>
      <c r="L7" s="108"/>
      <c r="M7" s="108"/>
      <c r="N7" s="108"/>
      <c r="O7" s="108"/>
      <c r="P7" s="108"/>
      <c r="Q7" s="108"/>
      <c r="R7" s="108"/>
      <c r="T7" s="30"/>
      <c r="U7" s="103" t="e">
        <f t="shared" si="5"/>
        <v>#N/A</v>
      </c>
      <c r="V7" s="24" t="str">
        <f t="shared" si="6"/>
        <v>Man-4-1-1</v>
      </c>
      <c r="W7" s="24" t="str">
        <f t="shared" si="7"/>
        <v>Man-4-2-1</v>
      </c>
      <c r="X7" s="24" t="str">
        <f t="shared" si="8"/>
        <v>Man-4-3-1</v>
      </c>
      <c r="Y7" s="107" t="e">
        <f t="shared" si="9"/>
        <v>#N/A</v>
      </c>
      <c r="Z7" s="108">
        <f t="shared" si="10"/>
        <v>0</v>
      </c>
      <c r="AA7" s="109">
        <f t="shared" si="11"/>
        <v>0</v>
      </c>
      <c r="AB7" s="113" t="e">
        <f t="shared" si="14"/>
        <v>#N/A</v>
      </c>
      <c r="AC7" s="114">
        <f t="shared" si="15"/>
        <v>0</v>
      </c>
      <c r="AD7" s="115">
        <f t="shared" si="16"/>
        <v>0</v>
      </c>
      <c r="AE7" s="107" t="e">
        <f t="shared" si="12"/>
        <v>#N/A</v>
      </c>
      <c r="AF7" s="109" t="e">
        <f t="shared" si="13"/>
        <v>#N/A</v>
      </c>
      <c r="AG7" s="107" t="e">
        <f t="shared" si="17"/>
        <v>#N/A</v>
      </c>
      <c r="AH7" s="108" t="e">
        <f t="shared" si="18"/>
        <v>#N/A</v>
      </c>
      <c r="AI7" s="109" t="e">
        <f t="shared" si="19"/>
        <v>#N/A</v>
      </c>
      <c r="AJ7" s="24" t="e">
        <f t="shared" si="20"/>
        <v>#N/A</v>
      </c>
      <c r="AK7" s="24" t="e">
        <f t="shared" si="21"/>
        <v>#N/A</v>
      </c>
      <c r="AL7" s="122" t="e">
        <f t="shared" si="22"/>
        <v>#N/A</v>
      </c>
      <c r="AM7" s="123" t="e">
        <f t="shared" si="23"/>
        <v>#N/A</v>
      </c>
      <c r="AN7" s="124" t="e">
        <f t="shared" si="24"/>
        <v>#N/A</v>
      </c>
    </row>
    <row r="8" spans="2:47" x14ac:dyDescent="0.25">
      <c r="B8" s="24" t="s">
        <v>125</v>
      </c>
      <c r="C8" s="101" t="s">
        <v>8</v>
      </c>
      <c r="D8" s="130" t="str">
        <f t="shared" si="0"/>
        <v/>
      </c>
      <c r="E8" s="130" t="str">
        <f t="shared" si="1"/>
        <v/>
      </c>
      <c r="F8" s="130" t="str">
        <f t="shared" si="2"/>
        <v/>
      </c>
      <c r="H8" s="132" t="e">
        <f t="shared" si="3"/>
        <v>#N/A</v>
      </c>
      <c r="I8" s="133" t="e">
        <f t="shared" si="4"/>
        <v>#N/A</v>
      </c>
      <c r="J8" s="108"/>
      <c r="K8" s="108"/>
      <c r="L8" s="108"/>
      <c r="M8" s="108"/>
      <c r="N8" s="108"/>
      <c r="O8" s="108"/>
      <c r="P8" s="108"/>
      <c r="Q8" s="108"/>
      <c r="R8" s="108"/>
      <c r="T8" s="30"/>
      <c r="U8" s="103" t="e">
        <f t="shared" si="5"/>
        <v>#N/A</v>
      </c>
      <c r="V8" s="24" t="str">
        <f t="shared" si="6"/>
        <v>Man-5-1-1</v>
      </c>
      <c r="W8" s="24" t="str">
        <f t="shared" si="7"/>
        <v>Man-5-2-1</v>
      </c>
      <c r="X8" s="24" t="str">
        <f t="shared" si="8"/>
        <v>Man-5-3-1</v>
      </c>
      <c r="Y8" s="107" t="e">
        <f t="shared" si="9"/>
        <v>#N/A</v>
      </c>
      <c r="Z8" s="108">
        <f t="shared" si="10"/>
        <v>0</v>
      </c>
      <c r="AA8" s="109">
        <f t="shared" si="11"/>
        <v>0</v>
      </c>
      <c r="AB8" s="113" t="e">
        <f t="shared" si="14"/>
        <v>#N/A</v>
      </c>
      <c r="AC8" s="114">
        <f t="shared" si="15"/>
        <v>0</v>
      </c>
      <c r="AD8" s="115">
        <f t="shared" si="16"/>
        <v>0</v>
      </c>
      <c r="AE8" s="107" t="e">
        <f t="shared" si="12"/>
        <v>#N/A</v>
      </c>
      <c r="AF8" s="109" t="e">
        <f t="shared" si="13"/>
        <v>#N/A</v>
      </c>
      <c r="AG8" s="107" t="e">
        <f t="shared" si="17"/>
        <v>#N/A</v>
      </c>
      <c r="AH8" s="108" t="e">
        <f t="shared" si="18"/>
        <v>#N/A</v>
      </c>
      <c r="AI8" s="109" t="e">
        <f t="shared" si="19"/>
        <v>#N/A</v>
      </c>
      <c r="AJ8" s="24" t="e">
        <f t="shared" si="20"/>
        <v>#N/A</v>
      </c>
      <c r="AK8" s="24" t="e">
        <f t="shared" si="21"/>
        <v>#N/A</v>
      </c>
      <c r="AL8" s="122" t="e">
        <f t="shared" si="22"/>
        <v>#N/A</v>
      </c>
      <c r="AM8" s="123" t="e">
        <f t="shared" si="23"/>
        <v>#N/A</v>
      </c>
      <c r="AN8" s="124" t="e">
        <f t="shared" si="24"/>
        <v>#N/A</v>
      </c>
    </row>
    <row r="9" spans="2:47" x14ac:dyDescent="0.25">
      <c r="B9" s="24" t="s">
        <v>125</v>
      </c>
      <c r="C9" s="101" t="s">
        <v>10</v>
      </c>
      <c r="D9" s="130" t="str">
        <f t="shared" si="0"/>
        <v/>
      </c>
      <c r="E9" s="130" t="str">
        <f t="shared" si="1"/>
        <v/>
      </c>
      <c r="F9" s="130" t="str">
        <f t="shared" si="2"/>
        <v/>
      </c>
      <c r="H9" s="132" t="e">
        <f t="shared" si="3"/>
        <v>#N/A</v>
      </c>
      <c r="I9" s="133" t="e">
        <f t="shared" si="4"/>
        <v>#N/A</v>
      </c>
      <c r="J9" s="108"/>
      <c r="K9" s="108"/>
      <c r="L9" s="108"/>
      <c r="M9" s="108"/>
      <c r="N9" s="108"/>
      <c r="O9" s="108"/>
      <c r="P9" s="108"/>
      <c r="Q9" s="108"/>
      <c r="R9" s="108"/>
      <c r="T9" s="30"/>
      <c r="U9" s="103" t="e">
        <f t="shared" si="5"/>
        <v>#N/A</v>
      </c>
      <c r="V9" s="24" t="str">
        <f t="shared" si="6"/>
        <v>Man-6-1-1</v>
      </c>
      <c r="W9" s="24" t="str">
        <f t="shared" si="7"/>
        <v>Man-6-2-1</v>
      </c>
      <c r="X9" s="24" t="str">
        <f t="shared" si="8"/>
        <v>Man-6-3-1</v>
      </c>
      <c r="Y9" s="107" t="e">
        <f t="shared" si="9"/>
        <v>#N/A</v>
      </c>
      <c r="Z9" s="108">
        <f t="shared" si="10"/>
        <v>0</v>
      </c>
      <c r="AA9" s="109">
        <f t="shared" si="11"/>
        <v>0</v>
      </c>
      <c r="AB9" s="113" t="e">
        <f t="shared" si="14"/>
        <v>#N/A</v>
      </c>
      <c r="AC9" s="114">
        <f t="shared" si="15"/>
        <v>0</v>
      </c>
      <c r="AD9" s="115">
        <f t="shared" si="16"/>
        <v>0</v>
      </c>
      <c r="AE9" s="107" t="e">
        <f t="shared" si="12"/>
        <v>#N/A</v>
      </c>
      <c r="AF9" s="109" t="e">
        <f t="shared" si="13"/>
        <v>#N/A</v>
      </c>
      <c r="AG9" s="107" t="e">
        <f t="shared" si="17"/>
        <v>#N/A</v>
      </c>
      <c r="AH9" s="108" t="e">
        <f t="shared" si="18"/>
        <v>#N/A</v>
      </c>
      <c r="AI9" s="109" t="e">
        <f t="shared" si="19"/>
        <v>#N/A</v>
      </c>
      <c r="AJ9" s="24" t="e">
        <f t="shared" si="20"/>
        <v>#N/A</v>
      </c>
      <c r="AK9" s="24" t="e">
        <f t="shared" si="21"/>
        <v>#N/A</v>
      </c>
      <c r="AL9" s="122" t="e">
        <f t="shared" si="22"/>
        <v>#N/A</v>
      </c>
      <c r="AM9" s="123" t="e">
        <f t="shared" si="23"/>
        <v>#N/A</v>
      </c>
      <c r="AN9" s="124" t="e">
        <f t="shared" si="24"/>
        <v>#N/A</v>
      </c>
    </row>
    <row r="10" spans="2:47" x14ac:dyDescent="0.25">
      <c r="B10" s="24" t="s">
        <v>125</v>
      </c>
      <c r="C10" s="101" t="s">
        <v>12</v>
      </c>
      <c r="D10" s="130" t="str">
        <f t="shared" si="0"/>
        <v/>
      </c>
      <c r="E10" s="130" t="str">
        <f t="shared" si="1"/>
        <v/>
      </c>
      <c r="F10" s="130" t="str">
        <f t="shared" si="2"/>
        <v/>
      </c>
      <c r="H10" s="132" t="e">
        <f t="shared" si="3"/>
        <v>#N/A</v>
      </c>
      <c r="I10" s="133" t="e">
        <f t="shared" si="4"/>
        <v>#N/A</v>
      </c>
      <c r="J10" s="108"/>
      <c r="K10" s="108"/>
      <c r="L10" s="108"/>
      <c r="M10" s="108"/>
      <c r="N10" s="108"/>
      <c r="O10" s="108"/>
      <c r="P10" s="108"/>
      <c r="Q10" s="108"/>
      <c r="R10" s="108"/>
      <c r="T10" s="30"/>
      <c r="U10" s="103" t="e">
        <f t="shared" si="5"/>
        <v>#N/A</v>
      </c>
      <c r="V10" s="24" t="str">
        <f t="shared" si="6"/>
        <v>Man-7-1-1</v>
      </c>
      <c r="W10" s="24" t="str">
        <f t="shared" si="7"/>
        <v>Man-7-2-1</v>
      </c>
      <c r="X10" s="24" t="str">
        <f t="shared" si="8"/>
        <v>Man-7-3-1</v>
      </c>
      <c r="Y10" s="107" t="e">
        <f t="shared" si="9"/>
        <v>#N/A</v>
      </c>
      <c r="Z10" s="108">
        <f t="shared" si="10"/>
        <v>0</v>
      </c>
      <c r="AA10" s="109">
        <f t="shared" si="11"/>
        <v>0</v>
      </c>
      <c r="AB10" s="113" t="e">
        <f t="shared" si="14"/>
        <v>#N/A</v>
      </c>
      <c r="AC10" s="114">
        <f t="shared" si="15"/>
        <v>0</v>
      </c>
      <c r="AD10" s="115">
        <f t="shared" si="16"/>
        <v>0</v>
      </c>
      <c r="AE10" s="107" t="e">
        <f t="shared" si="12"/>
        <v>#N/A</v>
      </c>
      <c r="AF10" s="109" t="e">
        <f t="shared" si="13"/>
        <v>#N/A</v>
      </c>
      <c r="AG10" s="107" t="e">
        <f t="shared" si="17"/>
        <v>#N/A</v>
      </c>
      <c r="AH10" s="108" t="e">
        <f t="shared" si="18"/>
        <v>#N/A</v>
      </c>
      <c r="AI10" s="109" t="e">
        <f t="shared" si="19"/>
        <v>#N/A</v>
      </c>
      <c r="AJ10" s="24" t="e">
        <f t="shared" si="20"/>
        <v>#N/A</v>
      </c>
      <c r="AK10" s="24" t="e">
        <f t="shared" si="21"/>
        <v>#N/A</v>
      </c>
      <c r="AL10" s="122" t="e">
        <f t="shared" si="22"/>
        <v>#N/A</v>
      </c>
      <c r="AM10" s="123" t="e">
        <f t="shared" si="23"/>
        <v>#N/A</v>
      </c>
      <c r="AN10" s="124" t="e">
        <f t="shared" si="24"/>
        <v>#N/A</v>
      </c>
    </row>
    <row r="11" spans="2:47" x14ac:dyDescent="0.25">
      <c r="C11" s="101" t="s">
        <v>33</v>
      </c>
      <c r="D11" s="130" t="str">
        <f t="shared" si="0"/>
        <v/>
      </c>
      <c r="E11" s="130" t="str">
        <f t="shared" si="1"/>
        <v/>
      </c>
      <c r="F11" s="130" t="str">
        <f t="shared" si="2"/>
        <v/>
      </c>
      <c r="H11" s="132" t="e">
        <f t="shared" si="3"/>
        <v>#N/A</v>
      </c>
      <c r="I11" s="133" t="e">
        <f t="shared" si="4"/>
        <v>#N/A</v>
      </c>
      <c r="J11" s="108"/>
      <c r="K11" s="108"/>
      <c r="L11" s="108"/>
      <c r="M11" s="108"/>
      <c r="N11" s="108"/>
      <c r="O11" s="108"/>
      <c r="P11" s="108"/>
      <c r="Q11" s="108"/>
      <c r="R11" s="108"/>
      <c r="T11" s="30"/>
      <c r="U11" s="103" t="e">
        <f t="shared" si="5"/>
        <v>#N/A</v>
      </c>
      <c r="V11" s="24" t="str">
        <f t="shared" si="6"/>
        <v>Pro-1-1-1</v>
      </c>
      <c r="W11" s="24" t="str">
        <f t="shared" si="7"/>
        <v>Pro-1-2-1</v>
      </c>
      <c r="X11" s="24" t="str">
        <f t="shared" si="8"/>
        <v>Pro-1-3-1</v>
      </c>
      <c r="Y11" s="107" t="e">
        <f t="shared" si="9"/>
        <v>#N/A</v>
      </c>
      <c r="Z11" s="108">
        <f t="shared" si="10"/>
        <v>0</v>
      </c>
      <c r="AA11" s="109">
        <f t="shared" si="11"/>
        <v>0</v>
      </c>
      <c r="AB11" s="113" t="e">
        <f t="shared" si="14"/>
        <v>#N/A</v>
      </c>
      <c r="AC11" s="114">
        <f t="shared" si="15"/>
        <v>0</v>
      </c>
      <c r="AD11" s="115">
        <f t="shared" si="16"/>
        <v>0</v>
      </c>
      <c r="AE11" s="107" t="e">
        <f t="shared" si="12"/>
        <v>#N/A</v>
      </c>
      <c r="AF11" s="109" t="e">
        <f t="shared" si="13"/>
        <v>#N/A</v>
      </c>
      <c r="AG11" s="107" t="e">
        <f t="shared" si="17"/>
        <v>#N/A</v>
      </c>
      <c r="AH11" s="108" t="e">
        <f t="shared" si="18"/>
        <v>#N/A</v>
      </c>
      <c r="AI11" s="109" t="e">
        <f t="shared" si="19"/>
        <v>#N/A</v>
      </c>
      <c r="AJ11" s="24" t="e">
        <f t="shared" si="20"/>
        <v>#N/A</v>
      </c>
      <c r="AK11" s="24" t="e">
        <f t="shared" si="21"/>
        <v>#N/A</v>
      </c>
      <c r="AL11" s="122" t="e">
        <f t="shared" si="22"/>
        <v>#N/A</v>
      </c>
      <c r="AM11" s="123" t="e">
        <f t="shared" si="23"/>
        <v>#N/A</v>
      </c>
      <c r="AN11" s="124" t="e">
        <f t="shared" si="24"/>
        <v>#N/A</v>
      </c>
    </row>
    <row r="12" spans="2:47" x14ac:dyDescent="0.25">
      <c r="C12" s="101" t="s">
        <v>35</v>
      </c>
      <c r="D12" s="130" t="str">
        <f t="shared" si="0"/>
        <v/>
      </c>
      <c r="E12" s="130" t="str">
        <f t="shared" si="1"/>
        <v/>
      </c>
      <c r="F12" s="130" t="str">
        <f t="shared" si="2"/>
        <v/>
      </c>
      <c r="H12" s="132" t="e">
        <f t="shared" si="3"/>
        <v>#N/A</v>
      </c>
      <c r="I12" s="133" t="e">
        <f t="shared" si="4"/>
        <v>#N/A</v>
      </c>
      <c r="J12" s="108"/>
      <c r="K12" s="108"/>
      <c r="L12" s="108"/>
      <c r="M12" s="108"/>
      <c r="N12" s="108"/>
      <c r="O12" s="108"/>
      <c r="P12" s="108"/>
      <c r="Q12" s="108"/>
      <c r="R12" s="108"/>
      <c r="T12" s="30"/>
      <c r="U12" s="103" t="e">
        <f t="shared" si="5"/>
        <v>#N/A</v>
      </c>
      <c r="V12" s="24" t="str">
        <f t="shared" si="6"/>
        <v>Pro-2-1-1</v>
      </c>
      <c r="W12" s="24" t="str">
        <f t="shared" si="7"/>
        <v>Pro-2-2-1</v>
      </c>
      <c r="X12" s="24" t="str">
        <f t="shared" si="8"/>
        <v>Pro-2-3-1</v>
      </c>
      <c r="Y12" s="107" t="e">
        <f t="shared" si="9"/>
        <v>#N/A</v>
      </c>
      <c r="Z12" s="108">
        <f t="shared" si="10"/>
        <v>0</v>
      </c>
      <c r="AA12" s="109">
        <f t="shared" si="11"/>
        <v>0</v>
      </c>
      <c r="AB12" s="113" t="e">
        <f t="shared" si="14"/>
        <v>#N/A</v>
      </c>
      <c r="AC12" s="114">
        <f t="shared" si="15"/>
        <v>0</v>
      </c>
      <c r="AD12" s="115">
        <f t="shared" si="16"/>
        <v>0</v>
      </c>
      <c r="AE12" s="107" t="e">
        <f t="shared" si="12"/>
        <v>#N/A</v>
      </c>
      <c r="AF12" s="109" t="e">
        <f t="shared" si="13"/>
        <v>#N/A</v>
      </c>
      <c r="AG12" s="107" t="e">
        <f t="shared" si="17"/>
        <v>#N/A</v>
      </c>
      <c r="AH12" s="108" t="e">
        <f t="shared" si="18"/>
        <v>#N/A</v>
      </c>
      <c r="AI12" s="109" t="e">
        <f t="shared" si="19"/>
        <v>#N/A</v>
      </c>
      <c r="AJ12" s="24" t="e">
        <f t="shared" si="20"/>
        <v>#N/A</v>
      </c>
      <c r="AK12" s="24" t="e">
        <f t="shared" si="21"/>
        <v>#N/A</v>
      </c>
      <c r="AL12" s="122" t="e">
        <f t="shared" si="22"/>
        <v>#N/A</v>
      </c>
      <c r="AM12" s="123" t="e">
        <f t="shared" si="23"/>
        <v>#N/A</v>
      </c>
      <c r="AN12" s="124" t="e">
        <f t="shared" si="24"/>
        <v>#N/A</v>
      </c>
    </row>
    <row r="13" spans="2:47" x14ac:dyDescent="0.25">
      <c r="C13" s="101" t="s">
        <v>37</v>
      </c>
      <c r="D13" s="130" t="str">
        <f t="shared" si="0"/>
        <v/>
      </c>
      <c r="E13" s="130" t="str">
        <f t="shared" si="1"/>
        <v/>
      </c>
      <c r="F13" s="130" t="str">
        <f t="shared" si="2"/>
        <v/>
      </c>
      <c r="H13" s="132" t="e">
        <f t="shared" si="3"/>
        <v>#N/A</v>
      </c>
      <c r="I13" s="133" t="e">
        <f t="shared" si="4"/>
        <v>#N/A</v>
      </c>
      <c r="J13" s="108"/>
      <c r="K13" s="108"/>
      <c r="L13" s="108"/>
      <c r="M13" s="108"/>
      <c r="N13" s="108"/>
      <c r="O13" s="108"/>
      <c r="P13" s="108"/>
      <c r="Q13" s="108"/>
      <c r="R13" s="108"/>
      <c r="T13" s="30"/>
      <c r="U13" s="103" t="e">
        <f t="shared" si="5"/>
        <v>#N/A</v>
      </c>
      <c r="V13" s="24" t="str">
        <f t="shared" si="6"/>
        <v>Pro-3-1-1</v>
      </c>
      <c r="W13" s="24" t="str">
        <f t="shared" si="7"/>
        <v>Pro-3-2-1</v>
      </c>
      <c r="X13" s="24" t="str">
        <f t="shared" si="8"/>
        <v>Pro-3-3-1</v>
      </c>
      <c r="Y13" s="107" t="e">
        <f t="shared" si="9"/>
        <v>#N/A</v>
      </c>
      <c r="Z13" s="108">
        <f t="shared" si="10"/>
        <v>0</v>
      </c>
      <c r="AA13" s="109">
        <f t="shared" si="11"/>
        <v>0</v>
      </c>
      <c r="AB13" s="113" t="e">
        <f t="shared" si="14"/>
        <v>#N/A</v>
      </c>
      <c r="AC13" s="114">
        <f t="shared" si="15"/>
        <v>0</v>
      </c>
      <c r="AD13" s="115">
        <f t="shared" si="16"/>
        <v>0</v>
      </c>
      <c r="AE13" s="107" t="e">
        <f t="shared" si="12"/>
        <v>#N/A</v>
      </c>
      <c r="AF13" s="109" t="e">
        <f t="shared" si="13"/>
        <v>#N/A</v>
      </c>
      <c r="AG13" s="107" t="e">
        <f t="shared" si="17"/>
        <v>#N/A</v>
      </c>
      <c r="AH13" s="108" t="e">
        <f t="shared" si="18"/>
        <v>#N/A</v>
      </c>
      <c r="AI13" s="109" t="e">
        <f t="shared" si="19"/>
        <v>#N/A</v>
      </c>
      <c r="AJ13" s="24" t="e">
        <f t="shared" si="20"/>
        <v>#N/A</v>
      </c>
      <c r="AK13" s="24" t="e">
        <f t="shared" si="21"/>
        <v>#N/A</v>
      </c>
      <c r="AL13" s="122" t="e">
        <f t="shared" si="22"/>
        <v>#N/A</v>
      </c>
      <c r="AM13" s="123" t="e">
        <f t="shared" si="23"/>
        <v>#N/A</v>
      </c>
      <c r="AN13" s="124" t="e">
        <f t="shared" si="24"/>
        <v>#N/A</v>
      </c>
    </row>
    <row r="14" spans="2:47" x14ac:dyDescent="0.25">
      <c r="C14" s="101" t="s">
        <v>39</v>
      </c>
      <c r="D14" s="130" t="str">
        <f t="shared" si="0"/>
        <v/>
      </c>
      <c r="E14" s="130" t="str">
        <f t="shared" si="1"/>
        <v/>
      </c>
      <c r="F14" s="130" t="str">
        <f t="shared" si="2"/>
        <v/>
      </c>
      <c r="H14" s="132" t="e">
        <f t="shared" si="3"/>
        <v>#N/A</v>
      </c>
      <c r="I14" s="133" t="e">
        <f t="shared" si="4"/>
        <v>#N/A</v>
      </c>
      <c r="J14" s="108"/>
      <c r="K14" s="108"/>
      <c r="L14" s="108"/>
      <c r="M14" s="108"/>
      <c r="N14" s="108"/>
      <c r="O14" s="108"/>
      <c r="P14" s="108"/>
      <c r="Q14" s="108"/>
      <c r="R14" s="108"/>
      <c r="T14" s="30"/>
      <c r="U14" s="103" t="e">
        <f t="shared" si="5"/>
        <v>#N/A</v>
      </c>
      <c r="V14" s="24" t="str">
        <f t="shared" si="6"/>
        <v>Pro-4-1-1</v>
      </c>
      <c r="W14" s="24" t="str">
        <f t="shared" si="7"/>
        <v>Pro-4-2-1</v>
      </c>
      <c r="X14" s="24" t="str">
        <f t="shared" si="8"/>
        <v>Pro-4-3-1</v>
      </c>
      <c r="Y14" s="107" t="e">
        <f t="shared" si="9"/>
        <v>#N/A</v>
      </c>
      <c r="Z14" s="108">
        <f t="shared" si="10"/>
        <v>0</v>
      </c>
      <c r="AA14" s="109">
        <f t="shared" si="11"/>
        <v>0</v>
      </c>
      <c r="AB14" s="113" t="e">
        <f t="shared" si="14"/>
        <v>#N/A</v>
      </c>
      <c r="AC14" s="114">
        <f t="shared" si="15"/>
        <v>0</v>
      </c>
      <c r="AD14" s="115">
        <f t="shared" si="16"/>
        <v>0</v>
      </c>
      <c r="AE14" s="107" t="e">
        <f t="shared" si="12"/>
        <v>#N/A</v>
      </c>
      <c r="AF14" s="109" t="e">
        <f t="shared" si="13"/>
        <v>#N/A</v>
      </c>
      <c r="AG14" s="107" t="e">
        <f t="shared" si="17"/>
        <v>#N/A</v>
      </c>
      <c r="AH14" s="108" t="e">
        <f t="shared" si="18"/>
        <v>#N/A</v>
      </c>
      <c r="AI14" s="109" t="e">
        <f t="shared" si="19"/>
        <v>#N/A</v>
      </c>
      <c r="AJ14" s="24" t="e">
        <f t="shared" si="20"/>
        <v>#N/A</v>
      </c>
      <c r="AK14" s="24" t="e">
        <f t="shared" si="21"/>
        <v>#N/A</v>
      </c>
      <c r="AL14" s="122" t="e">
        <f t="shared" si="22"/>
        <v>#N/A</v>
      </c>
      <c r="AM14" s="123" t="e">
        <f t="shared" si="23"/>
        <v>#N/A</v>
      </c>
      <c r="AN14" s="124" t="e">
        <f t="shared" si="24"/>
        <v>#N/A</v>
      </c>
    </row>
    <row r="15" spans="2:47" x14ac:dyDescent="0.25">
      <c r="C15" s="102" t="s">
        <v>61</v>
      </c>
      <c r="D15" s="130" t="str">
        <f t="shared" si="0"/>
        <v/>
      </c>
      <c r="E15" s="130" t="str">
        <f t="shared" si="1"/>
        <v/>
      </c>
      <c r="F15" s="130" t="str">
        <f t="shared" si="2"/>
        <v/>
      </c>
      <c r="H15" s="132" t="e">
        <f t="shared" si="3"/>
        <v>#N/A</v>
      </c>
      <c r="I15" s="133" t="e">
        <f t="shared" si="4"/>
        <v>#N/A</v>
      </c>
      <c r="J15" s="108"/>
      <c r="K15" s="108"/>
      <c r="L15" s="108"/>
      <c r="M15" s="108"/>
      <c r="N15" s="108"/>
      <c r="O15" s="108"/>
      <c r="P15" s="108"/>
      <c r="Q15" s="108"/>
      <c r="R15" s="108"/>
      <c r="T15" s="30"/>
      <c r="U15" s="103" t="e">
        <f t="shared" si="5"/>
        <v>#N/A</v>
      </c>
      <c r="V15" s="24" t="str">
        <f t="shared" si="6"/>
        <v>Cli-1-1-1</v>
      </c>
      <c r="W15" s="24" t="str">
        <f t="shared" si="7"/>
        <v>Cli-1-2-1</v>
      </c>
      <c r="X15" s="24" t="str">
        <f t="shared" si="8"/>
        <v>Cli-1-3-1</v>
      </c>
      <c r="Y15" s="107" t="e">
        <f t="shared" si="9"/>
        <v>#N/A</v>
      </c>
      <c r="Z15" s="108">
        <f t="shared" si="10"/>
        <v>0</v>
      </c>
      <c r="AA15" s="109">
        <f t="shared" si="11"/>
        <v>0</v>
      </c>
      <c r="AB15" s="113" t="e">
        <f t="shared" si="14"/>
        <v>#N/A</v>
      </c>
      <c r="AC15" s="114">
        <f t="shared" si="15"/>
        <v>0</v>
      </c>
      <c r="AD15" s="115">
        <f t="shared" si="16"/>
        <v>0</v>
      </c>
      <c r="AE15" s="107" t="e">
        <f t="shared" si="12"/>
        <v>#N/A</v>
      </c>
      <c r="AF15" s="109" t="e">
        <f t="shared" si="13"/>
        <v>#N/A</v>
      </c>
      <c r="AG15" s="107" t="e">
        <f t="shared" si="17"/>
        <v>#N/A</v>
      </c>
      <c r="AH15" s="108" t="e">
        <f t="shared" si="18"/>
        <v>#N/A</v>
      </c>
      <c r="AI15" s="109" t="e">
        <f t="shared" si="19"/>
        <v>#N/A</v>
      </c>
      <c r="AJ15" s="24" t="e">
        <f t="shared" si="20"/>
        <v>#N/A</v>
      </c>
      <c r="AK15" s="24" t="e">
        <f t="shared" si="21"/>
        <v>#N/A</v>
      </c>
      <c r="AL15" s="122" t="e">
        <f t="shared" si="22"/>
        <v>#N/A</v>
      </c>
      <c r="AM15" s="123" t="e">
        <f t="shared" si="23"/>
        <v>#N/A</v>
      </c>
      <c r="AN15" s="124" t="e">
        <f t="shared" si="24"/>
        <v>#N/A</v>
      </c>
    </row>
    <row r="16" spans="2:47" x14ac:dyDescent="0.25">
      <c r="C16" s="102" t="s">
        <v>63</v>
      </c>
      <c r="D16" s="130" t="str">
        <f t="shared" si="0"/>
        <v/>
      </c>
      <c r="E16" s="130" t="str">
        <f t="shared" si="1"/>
        <v/>
      </c>
      <c r="F16" s="130" t="str">
        <f t="shared" si="2"/>
        <v/>
      </c>
      <c r="H16" s="132" t="e">
        <f t="shared" si="3"/>
        <v>#N/A</v>
      </c>
      <c r="I16" s="133" t="e">
        <f t="shared" si="4"/>
        <v>#N/A</v>
      </c>
      <c r="J16" s="108"/>
      <c r="K16" s="108"/>
      <c r="L16" s="108"/>
      <c r="M16" s="108"/>
      <c r="N16" s="108"/>
      <c r="O16" s="108"/>
      <c r="P16" s="108"/>
      <c r="Q16" s="108"/>
      <c r="R16" s="108"/>
      <c r="T16" s="30"/>
      <c r="U16" s="103" t="e">
        <f t="shared" si="5"/>
        <v>#N/A</v>
      </c>
      <c r="V16" s="24" t="str">
        <f t="shared" si="6"/>
        <v>Cli-2-1-1</v>
      </c>
      <c r="W16" s="24" t="str">
        <f t="shared" si="7"/>
        <v>Cli-2-2-1</v>
      </c>
      <c r="X16" s="24" t="str">
        <f t="shared" si="8"/>
        <v>Cli-2-3-1</v>
      </c>
      <c r="Y16" s="107" t="e">
        <f t="shared" si="9"/>
        <v>#N/A</v>
      </c>
      <c r="Z16" s="108">
        <f t="shared" si="10"/>
        <v>0</v>
      </c>
      <c r="AA16" s="109">
        <f t="shared" si="11"/>
        <v>0</v>
      </c>
      <c r="AB16" s="113" t="e">
        <f t="shared" si="14"/>
        <v>#N/A</v>
      </c>
      <c r="AC16" s="114">
        <f t="shared" si="15"/>
        <v>0</v>
      </c>
      <c r="AD16" s="115">
        <f t="shared" si="16"/>
        <v>0</v>
      </c>
      <c r="AE16" s="107" t="e">
        <f t="shared" si="12"/>
        <v>#N/A</v>
      </c>
      <c r="AF16" s="109" t="e">
        <f t="shared" si="13"/>
        <v>#N/A</v>
      </c>
      <c r="AG16" s="107" t="e">
        <f t="shared" si="17"/>
        <v>#N/A</v>
      </c>
      <c r="AH16" s="108" t="e">
        <f t="shared" si="18"/>
        <v>#N/A</v>
      </c>
      <c r="AI16" s="109" t="e">
        <f t="shared" si="19"/>
        <v>#N/A</v>
      </c>
      <c r="AJ16" s="24" t="e">
        <f t="shared" si="20"/>
        <v>#N/A</v>
      </c>
      <c r="AK16" s="24" t="e">
        <f t="shared" si="21"/>
        <v>#N/A</v>
      </c>
      <c r="AL16" s="122" t="e">
        <f t="shared" si="22"/>
        <v>#N/A</v>
      </c>
      <c r="AM16" s="123" t="e">
        <f t="shared" si="23"/>
        <v>#N/A</v>
      </c>
      <c r="AN16" s="124" t="e">
        <f t="shared" si="24"/>
        <v>#N/A</v>
      </c>
    </row>
    <row r="17" spans="2:40" x14ac:dyDescent="0.25">
      <c r="B17" s="24" t="s">
        <v>126</v>
      </c>
      <c r="C17" s="102" t="s">
        <v>65</v>
      </c>
      <c r="D17" s="130" t="str">
        <f t="shared" si="0"/>
        <v/>
      </c>
      <c r="E17" s="130" t="str">
        <f t="shared" si="1"/>
        <v/>
      </c>
      <c r="F17" s="130" t="str">
        <f t="shared" si="2"/>
        <v/>
      </c>
      <c r="H17" s="132" t="e">
        <f t="shared" si="3"/>
        <v>#N/A</v>
      </c>
      <c r="I17" s="133" t="e">
        <f t="shared" si="4"/>
        <v>#N/A</v>
      </c>
      <c r="J17" s="108"/>
      <c r="K17" s="108"/>
      <c r="L17" s="108"/>
      <c r="M17" s="108"/>
      <c r="N17" s="108"/>
      <c r="O17" s="108"/>
      <c r="P17" s="108"/>
      <c r="Q17" s="108"/>
      <c r="R17" s="108"/>
      <c r="T17" s="30"/>
      <c r="U17" s="103" t="e">
        <f t="shared" si="5"/>
        <v>#N/A</v>
      </c>
      <c r="V17" s="24" t="str">
        <f t="shared" si="6"/>
        <v>Ene-1-1-1</v>
      </c>
      <c r="W17" s="24" t="str">
        <f t="shared" si="7"/>
        <v>Ene-1-2-1</v>
      </c>
      <c r="X17" s="24" t="str">
        <f t="shared" si="8"/>
        <v>Ene-1-3-1</v>
      </c>
      <c r="Y17" s="107" t="e">
        <f t="shared" si="9"/>
        <v>#N/A</v>
      </c>
      <c r="Z17" s="108">
        <f t="shared" si="10"/>
        <v>0</v>
      </c>
      <c r="AA17" s="109">
        <f t="shared" si="11"/>
        <v>0</v>
      </c>
      <c r="AB17" s="113" t="e">
        <f t="shared" si="14"/>
        <v>#N/A</v>
      </c>
      <c r="AC17" s="114">
        <f t="shared" si="15"/>
        <v>0</v>
      </c>
      <c r="AD17" s="115">
        <f t="shared" si="16"/>
        <v>0</v>
      </c>
      <c r="AE17" s="107" t="e">
        <f t="shared" si="12"/>
        <v>#N/A</v>
      </c>
      <c r="AF17" s="109" t="e">
        <f t="shared" si="13"/>
        <v>#N/A</v>
      </c>
      <c r="AG17" s="107" t="e">
        <f t="shared" si="17"/>
        <v>#N/A</v>
      </c>
      <c r="AH17" s="108" t="e">
        <f t="shared" si="18"/>
        <v>#N/A</v>
      </c>
      <c r="AI17" s="109" t="e">
        <f t="shared" si="19"/>
        <v>#N/A</v>
      </c>
      <c r="AJ17" s="24" t="e">
        <f t="shared" si="20"/>
        <v>#N/A</v>
      </c>
      <c r="AK17" s="24" t="e">
        <f t="shared" si="21"/>
        <v>#N/A</v>
      </c>
      <c r="AL17" s="122" t="e">
        <f t="shared" si="22"/>
        <v>#N/A</v>
      </c>
      <c r="AM17" s="123" t="e">
        <f t="shared" si="23"/>
        <v>#N/A</v>
      </c>
      <c r="AN17" s="124" t="e">
        <f t="shared" si="24"/>
        <v>#N/A</v>
      </c>
    </row>
    <row r="18" spans="2:40" x14ac:dyDescent="0.25">
      <c r="B18" s="24" t="s">
        <v>126</v>
      </c>
      <c r="C18" s="102" t="s">
        <v>67</v>
      </c>
      <c r="D18" s="130" t="str">
        <f t="shared" si="0"/>
        <v/>
      </c>
      <c r="E18" s="130" t="str">
        <f t="shared" si="1"/>
        <v/>
      </c>
      <c r="F18" s="130" t="str">
        <f t="shared" si="2"/>
        <v/>
      </c>
      <c r="H18" s="132" t="e">
        <f t="shared" si="3"/>
        <v>#N/A</v>
      </c>
      <c r="I18" s="133" t="e">
        <f t="shared" si="4"/>
        <v>#N/A</v>
      </c>
      <c r="J18" s="108"/>
      <c r="K18" s="108"/>
      <c r="L18" s="108"/>
      <c r="M18" s="108"/>
      <c r="N18" s="108"/>
      <c r="O18" s="108"/>
      <c r="P18" s="108"/>
      <c r="Q18" s="108"/>
      <c r="R18" s="108"/>
      <c r="T18" s="30"/>
      <c r="U18" s="103" t="e">
        <f t="shared" si="5"/>
        <v>#N/A</v>
      </c>
      <c r="V18" s="24" t="str">
        <f t="shared" si="6"/>
        <v>Ene-2-1-1</v>
      </c>
      <c r="W18" s="24" t="str">
        <f t="shared" si="7"/>
        <v>Ene-2-2-1</v>
      </c>
      <c r="X18" s="24" t="str">
        <f t="shared" si="8"/>
        <v>Ene-2-3-1</v>
      </c>
      <c r="Y18" s="107" t="e">
        <f t="shared" si="9"/>
        <v>#N/A</v>
      </c>
      <c r="Z18" s="108">
        <f t="shared" si="10"/>
        <v>0</v>
      </c>
      <c r="AA18" s="109">
        <f t="shared" si="11"/>
        <v>0</v>
      </c>
      <c r="AB18" s="113" t="e">
        <f t="shared" si="14"/>
        <v>#N/A</v>
      </c>
      <c r="AC18" s="114">
        <f t="shared" si="15"/>
        <v>0</v>
      </c>
      <c r="AD18" s="115">
        <f t="shared" si="16"/>
        <v>0</v>
      </c>
      <c r="AE18" s="107" t="e">
        <f t="shared" si="12"/>
        <v>#N/A</v>
      </c>
      <c r="AF18" s="109" t="e">
        <f t="shared" si="13"/>
        <v>#N/A</v>
      </c>
      <c r="AG18" s="107" t="e">
        <f t="shared" si="17"/>
        <v>#N/A</v>
      </c>
      <c r="AH18" s="108" t="e">
        <f t="shared" si="18"/>
        <v>#N/A</v>
      </c>
      <c r="AI18" s="109" t="e">
        <f t="shared" si="19"/>
        <v>#N/A</v>
      </c>
      <c r="AJ18" s="24" t="e">
        <f t="shared" si="20"/>
        <v>#N/A</v>
      </c>
      <c r="AK18" s="24" t="e">
        <f t="shared" si="21"/>
        <v>#N/A</v>
      </c>
      <c r="AL18" s="122" t="e">
        <f t="shared" si="22"/>
        <v>#N/A</v>
      </c>
      <c r="AM18" s="123" t="e">
        <f t="shared" si="23"/>
        <v>#N/A</v>
      </c>
      <c r="AN18" s="124" t="e">
        <f t="shared" si="24"/>
        <v>#N/A</v>
      </c>
    </row>
    <row r="19" spans="2:40" x14ac:dyDescent="0.25">
      <c r="B19" s="24" t="s">
        <v>58</v>
      </c>
      <c r="C19" s="102" t="s">
        <v>68</v>
      </c>
      <c r="D19" s="130" t="str">
        <f t="shared" si="0"/>
        <v/>
      </c>
      <c r="E19" s="130" t="str">
        <f t="shared" si="1"/>
        <v/>
      </c>
      <c r="F19" s="130" t="str">
        <f t="shared" si="2"/>
        <v/>
      </c>
      <c r="H19" s="132" t="e">
        <f t="shared" si="3"/>
        <v>#N/A</v>
      </c>
      <c r="I19" s="133" t="e">
        <f t="shared" si="4"/>
        <v>#N/A</v>
      </c>
      <c r="J19" s="108"/>
      <c r="K19" s="108"/>
      <c r="L19" s="108"/>
      <c r="M19" s="108"/>
      <c r="N19" s="108"/>
      <c r="O19" s="108"/>
      <c r="P19" s="108"/>
      <c r="Q19" s="108"/>
      <c r="R19" s="108"/>
      <c r="T19" s="30"/>
      <c r="U19" s="103" t="e">
        <f t="shared" si="5"/>
        <v>#N/A</v>
      </c>
      <c r="V19" s="24" t="str">
        <f t="shared" si="6"/>
        <v>Wat-1-1-1</v>
      </c>
      <c r="W19" s="24" t="str">
        <f t="shared" si="7"/>
        <v>Wat-1-2-1</v>
      </c>
      <c r="X19" s="24" t="str">
        <f t="shared" si="8"/>
        <v>Wat-1-3-1</v>
      </c>
      <c r="Y19" s="107" t="e">
        <f t="shared" si="9"/>
        <v>#N/A</v>
      </c>
      <c r="Z19" s="108">
        <f t="shared" si="10"/>
        <v>0</v>
      </c>
      <c r="AA19" s="109">
        <f t="shared" si="11"/>
        <v>0</v>
      </c>
      <c r="AB19" s="113" t="e">
        <f t="shared" si="14"/>
        <v>#N/A</v>
      </c>
      <c r="AC19" s="114">
        <f t="shared" si="15"/>
        <v>0</v>
      </c>
      <c r="AD19" s="115">
        <f t="shared" si="16"/>
        <v>0</v>
      </c>
      <c r="AE19" s="107" t="e">
        <f t="shared" si="12"/>
        <v>#N/A</v>
      </c>
      <c r="AF19" s="109" t="e">
        <f t="shared" si="13"/>
        <v>#N/A</v>
      </c>
      <c r="AG19" s="107" t="e">
        <f t="shared" si="17"/>
        <v>#N/A</v>
      </c>
      <c r="AH19" s="108" t="e">
        <f t="shared" si="18"/>
        <v>#N/A</v>
      </c>
      <c r="AI19" s="109" t="e">
        <f t="shared" si="19"/>
        <v>#N/A</v>
      </c>
      <c r="AJ19" s="24" t="e">
        <f t="shared" si="20"/>
        <v>#N/A</v>
      </c>
      <c r="AK19" s="24" t="e">
        <f t="shared" si="21"/>
        <v>#N/A</v>
      </c>
      <c r="AL19" s="122" t="e">
        <f t="shared" si="22"/>
        <v>#N/A</v>
      </c>
      <c r="AM19" s="123" t="e">
        <f t="shared" si="23"/>
        <v>#N/A</v>
      </c>
      <c r="AN19" s="124" t="e">
        <f t="shared" si="24"/>
        <v>#N/A</v>
      </c>
    </row>
    <row r="20" spans="2:40" x14ac:dyDescent="0.25">
      <c r="B20" s="24" t="s">
        <v>58</v>
      </c>
      <c r="C20" s="102" t="s">
        <v>70</v>
      </c>
      <c r="D20" s="130" t="str">
        <f>IF(ISNA(INDEX(data_tbl,MATCH(V20,data_ref,0),3)),"",INDEX(data_tbl,MATCH(V20,data_ref,0),3))</f>
        <v/>
      </c>
      <c r="E20" s="130" t="str">
        <f t="shared" si="1"/>
        <v/>
      </c>
      <c r="F20" s="130" t="str">
        <f>IF(ISNA(INDEX(data_tbl,MATCH(V20,data_ref,0),3)),"",INDEX(data_tbl,MATCH(V20,data_ref,0),3))</f>
        <v/>
      </c>
      <c r="H20" s="132" t="e">
        <f t="shared" si="3"/>
        <v>#N/A</v>
      </c>
      <c r="I20" s="133" t="e">
        <f t="shared" si="4"/>
        <v>#N/A</v>
      </c>
      <c r="J20" s="108"/>
      <c r="K20" s="108"/>
      <c r="L20" s="108"/>
      <c r="M20" s="108"/>
      <c r="N20" s="108"/>
      <c r="O20" s="108"/>
      <c r="P20" s="108"/>
      <c r="Q20" s="108"/>
      <c r="R20" s="108"/>
      <c r="T20" s="30"/>
      <c r="U20" s="103" t="e">
        <f t="shared" si="5"/>
        <v>#N/A</v>
      </c>
      <c r="V20" s="157" t="str">
        <f>C20&amp;"-3-1"</f>
        <v>Wat-2-3-1</v>
      </c>
      <c r="W20" s="157"/>
      <c r="X20" s="157"/>
      <c r="Y20" s="107" t="e">
        <f t="shared" si="9"/>
        <v>#N/A</v>
      </c>
      <c r="Z20" s="108">
        <f t="shared" si="10"/>
        <v>0</v>
      </c>
      <c r="AA20" s="109">
        <f t="shared" si="11"/>
        <v>0</v>
      </c>
      <c r="AB20" s="113" t="e">
        <f t="shared" si="14"/>
        <v>#N/A</v>
      </c>
      <c r="AC20" s="114">
        <f t="shared" si="15"/>
        <v>0</v>
      </c>
      <c r="AD20" s="115">
        <f t="shared" si="16"/>
        <v>0</v>
      </c>
      <c r="AE20" s="107" t="e">
        <f t="shared" si="12"/>
        <v>#N/A</v>
      </c>
      <c r="AF20" s="109" t="e">
        <f t="shared" si="13"/>
        <v>#N/A</v>
      </c>
      <c r="AG20" s="107" t="e">
        <f t="shared" si="17"/>
        <v>#N/A</v>
      </c>
      <c r="AH20" s="108" t="e">
        <f t="shared" si="18"/>
        <v>#N/A</v>
      </c>
      <c r="AI20" s="109" t="e">
        <f t="shared" si="19"/>
        <v>#N/A</v>
      </c>
      <c r="AJ20" s="24" t="e">
        <f t="shared" si="20"/>
        <v>#N/A</v>
      </c>
      <c r="AK20" s="24" t="e">
        <f t="shared" si="21"/>
        <v>#N/A</v>
      </c>
      <c r="AL20" s="122" t="e">
        <f t="shared" si="22"/>
        <v>#N/A</v>
      </c>
      <c r="AM20" s="123" t="e">
        <f t="shared" si="23"/>
        <v>#N/A</v>
      </c>
      <c r="AN20" s="124" t="e">
        <f t="shared" si="24"/>
        <v>#N/A</v>
      </c>
    </row>
    <row r="21" spans="2:40" x14ac:dyDescent="0.25">
      <c r="C21" s="102" t="s">
        <v>72</v>
      </c>
      <c r="D21" s="130" t="str">
        <f t="shared" si="0"/>
        <v/>
      </c>
      <c r="E21" s="130" t="str">
        <f t="shared" si="1"/>
        <v/>
      </c>
      <c r="F21" s="130" t="str">
        <f t="shared" si="2"/>
        <v/>
      </c>
      <c r="H21" s="132" t="e">
        <f t="shared" si="3"/>
        <v>#N/A</v>
      </c>
      <c r="I21" s="133" t="e">
        <f t="shared" si="4"/>
        <v>#N/A</v>
      </c>
      <c r="J21" s="108"/>
      <c r="K21" s="108"/>
      <c r="L21" s="108"/>
      <c r="M21" s="108"/>
      <c r="N21" s="108"/>
      <c r="O21" s="108"/>
      <c r="P21" s="108"/>
      <c r="Q21" s="108"/>
      <c r="R21" s="108"/>
      <c r="T21" s="30"/>
      <c r="U21" s="103" t="e">
        <f t="shared" si="5"/>
        <v>#N/A</v>
      </c>
      <c r="V21" s="24" t="str">
        <f t="shared" si="6"/>
        <v>Mat-1-1-1</v>
      </c>
      <c r="W21" s="24" t="str">
        <f t="shared" si="7"/>
        <v>Mat-1-2-1</v>
      </c>
      <c r="X21" s="24" t="str">
        <f t="shared" si="8"/>
        <v>Mat-1-3-1</v>
      </c>
      <c r="Y21" s="107" t="e">
        <f t="shared" si="9"/>
        <v>#N/A</v>
      </c>
      <c r="Z21" s="108">
        <f t="shared" si="10"/>
        <v>0</v>
      </c>
      <c r="AA21" s="109">
        <f t="shared" si="11"/>
        <v>0</v>
      </c>
      <c r="AB21" s="113" t="e">
        <f t="shared" si="14"/>
        <v>#N/A</v>
      </c>
      <c r="AC21" s="114">
        <f t="shared" si="15"/>
        <v>0</v>
      </c>
      <c r="AD21" s="115">
        <f t="shared" si="16"/>
        <v>0</v>
      </c>
      <c r="AE21" s="107" t="e">
        <f t="shared" si="12"/>
        <v>#N/A</v>
      </c>
      <c r="AF21" s="109" t="e">
        <f t="shared" si="13"/>
        <v>#N/A</v>
      </c>
      <c r="AG21" s="107" t="e">
        <f t="shared" si="17"/>
        <v>#N/A</v>
      </c>
      <c r="AH21" s="108" t="e">
        <f t="shared" si="18"/>
        <v>#N/A</v>
      </c>
      <c r="AI21" s="109" t="e">
        <f t="shared" si="19"/>
        <v>#N/A</v>
      </c>
      <c r="AJ21" s="24" t="e">
        <f t="shared" si="20"/>
        <v>#N/A</v>
      </c>
      <c r="AK21" s="24" t="e">
        <f t="shared" si="21"/>
        <v>#N/A</v>
      </c>
      <c r="AL21" s="122" t="e">
        <f t="shared" si="22"/>
        <v>#N/A</v>
      </c>
      <c r="AM21" s="123" t="e">
        <f t="shared" si="23"/>
        <v>#N/A</v>
      </c>
      <c r="AN21" s="124" t="e">
        <f t="shared" si="24"/>
        <v>#N/A</v>
      </c>
    </row>
    <row r="22" spans="2:40" x14ac:dyDescent="0.25">
      <c r="C22" s="102" t="s">
        <v>74</v>
      </c>
      <c r="D22" s="130" t="str">
        <f t="shared" si="0"/>
        <v/>
      </c>
      <c r="E22" s="130" t="str">
        <f t="shared" si="1"/>
        <v/>
      </c>
      <c r="F22" s="130" t="str">
        <f t="shared" si="2"/>
        <v/>
      </c>
      <c r="H22" s="132" t="e">
        <f t="shared" si="3"/>
        <v>#N/A</v>
      </c>
      <c r="I22" s="133" t="e">
        <f t="shared" si="4"/>
        <v>#N/A</v>
      </c>
      <c r="J22" s="108"/>
      <c r="K22" s="108"/>
      <c r="L22" s="108"/>
      <c r="M22" s="108"/>
      <c r="N22" s="108"/>
      <c r="O22" s="108"/>
      <c r="P22" s="108"/>
      <c r="Q22" s="108"/>
      <c r="R22" s="108"/>
      <c r="T22" s="30"/>
      <c r="U22" s="103" t="e">
        <f t="shared" si="5"/>
        <v>#N/A</v>
      </c>
      <c r="V22" s="24" t="str">
        <f t="shared" si="6"/>
        <v>Mat-2-1-1</v>
      </c>
      <c r="W22" s="24" t="str">
        <f t="shared" si="7"/>
        <v>Mat-2-2-1</v>
      </c>
      <c r="X22" s="24" t="str">
        <f t="shared" si="8"/>
        <v>Mat-2-3-1</v>
      </c>
      <c r="Y22" s="107" t="e">
        <f t="shared" si="9"/>
        <v>#N/A</v>
      </c>
      <c r="Z22" s="108">
        <f t="shared" si="10"/>
        <v>0</v>
      </c>
      <c r="AA22" s="109">
        <f t="shared" si="11"/>
        <v>0</v>
      </c>
      <c r="AB22" s="113" t="e">
        <f t="shared" si="14"/>
        <v>#N/A</v>
      </c>
      <c r="AC22" s="114">
        <f t="shared" si="15"/>
        <v>0</v>
      </c>
      <c r="AD22" s="115">
        <f t="shared" si="16"/>
        <v>0</v>
      </c>
      <c r="AE22" s="107" t="e">
        <f t="shared" si="12"/>
        <v>#N/A</v>
      </c>
      <c r="AF22" s="109" t="e">
        <f t="shared" si="13"/>
        <v>#N/A</v>
      </c>
      <c r="AG22" s="107" t="e">
        <f t="shared" si="17"/>
        <v>#N/A</v>
      </c>
      <c r="AH22" s="108" t="e">
        <f t="shared" si="18"/>
        <v>#N/A</v>
      </c>
      <c r="AI22" s="109" t="e">
        <f t="shared" si="19"/>
        <v>#N/A</v>
      </c>
      <c r="AJ22" s="24" t="e">
        <f t="shared" si="20"/>
        <v>#N/A</v>
      </c>
      <c r="AK22" s="24" t="e">
        <f t="shared" si="21"/>
        <v>#N/A</v>
      </c>
      <c r="AL22" s="122" t="e">
        <f t="shared" si="22"/>
        <v>#N/A</v>
      </c>
      <c r="AM22" s="123" t="e">
        <f t="shared" si="23"/>
        <v>#N/A</v>
      </c>
      <c r="AN22" s="124" t="e">
        <f t="shared" si="24"/>
        <v>#N/A</v>
      </c>
    </row>
    <row r="23" spans="2:40" x14ac:dyDescent="0.25">
      <c r="C23" s="102" t="s">
        <v>76</v>
      </c>
      <c r="D23" s="130" t="str">
        <f t="shared" si="0"/>
        <v/>
      </c>
      <c r="E23" s="130" t="str">
        <f t="shared" si="1"/>
        <v/>
      </c>
      <c r="F23" s="130" t="str">
        <f t="shared" si="2"/>
        <v/>
      </c>
      <c r="H23" s="132" t="e">
        <f t="shared" si="3"/>
        <v>#N/A</v>
      </c>
      <c r="I23" s="133" t="e">
        <f t="shared" si="4"/>
        <v>#N/A</v>
      </c>
      <c r="J23" s="108"/>
      <c r="K23" s="108"/>
      <c r="L23" s="108"/>
      <c r="M23" s="108"/>
      <c r="N23" s="108"/>
      <c r="O23" s="108"/>
      <c r="P23" s="108"/>
      <c r="Q23" s="108"/>
      <c r="R23" s="108"/>
      <c r="T23" s="30"/>
      <c r="U23" s="103" t="e">
        <f t="shared" si="5"/>
        <v>#N/A</v>
      </c>
      <c r="V23" s="24" t="str">
        <f t="shared" si="6"/>
        <v>Dis-1-1-1</v>
      </c>
      <c r="W23" s="24" t="str">
        <f t="shared" si="7"/>
        <v>Dis-1-2-1</v>
      </c>
      <c r="X23" s="24" t="str">
        <f t="shared" si="8"/>
        <v>Dis-1-3-1</v>
      </c>
      <c r="Y23" s="107" t="e">
        <f t="shared" si="9"/>
        <v>#N/A</v>
      </c>
      <c r="Z23" s="108">
        <f t="shared" si="10"/>
        <v>0</v>
      </c>
      <c r="AA23" s="109">
        <f t="shared" si="11"/>
        <v>0</v>
      </c>
      <c r="AB23" s="113" t="e">
        <f t="shared" si="14"/>
        <v>#N/A</v>
      </c>
      <c r="AC23" s="114">
        <f t="shared" si="15"/>
        <v>0</v>
      </c>
      <c r="AD23" s="115">
        <f t="shared" si="16"/>
        <v>0</v>
      </c>
      <c r="AE23" s="107" t="e">
        <f t="shared" si="12"/>
        <v>#N/A</v>
      </c>
      <c r="AF23" s="109" t="e">
        <f t="shared" si="13"/>
        <v>#N/A</v>
      </c>
      <c r="AG23" s="107" t="e">
        <f t="shared" si="17"/>
        <v>#N/A</v>
      </c>
      <c r="AH23" s="108" t="e">
        <f t="shared" si="18"/>
        <v>#N/A</v>
      </c>
      <c r="AI23" s="109" t="e">
        <f t="shared" si="19"/>
        <v>#N/A</v>
      </c>
      <c r="AJ23" s="24" t="e">
        <f t="shared" si="20"/>
        <v>#N/A</v>
      </c>
      <c r="AK23" s="24" t="e">
        <f t="shared" si="21"/>
        <v>#N/A</v>
      </c>
      <c r="AL23" s="122" t="e">
        <f t="shared" si="22"/>
        <v>#N/A</v>
      </c>
      <c r="AM23" s="123" t="e">
        <f t="shared" si="23"/>
        <v>#N/A</v>
      </c>
      <c r="AN23" s="124" t="e">
        <f t="shared" si="24"/>
        <v>#N/A</v>
      </c>
    </row>
    <row r="24" spans="2:40" x14ac:dyDescent="0.25">
      <c r="C24" s="102" t="s">
        <v>78</v>
      </c>
      <c r="D24" s="130" t="str">
        <f t="shared" si="0"/>
        <v/>
      </c>
      <c r="E24" s="130" t="str">
        <f t="shared" si="1"/>
        <v/>
      </c>
      <c r="F24" s="130" t="str">
        <f t="shared" si="2"/>
        <v/>
      </c>
      <c r="H24" s="132" t="e">
        <f t="shared" si="3"/>
        <v>#N/A</v>
      </c>
      <c r="I24" s="133" t="e">
        <f t="shared" si="4"/>
        <v>#N/A</v>
      </c>
      <c r="J24" s="108"/>
      <c r="K24" s="108"/>
      <c r="L24" s="108"/>
      <c r="M24" s="108"/>
      <c r="N24" s="108"/>
      <c r="O24" s="108"/>
      <c r="P24" s="108"/>
      <c r="Q24" s="108"/>
      <c r="R24" s="108"/>
      <c r="T24" s="30"/>
      <c r="U24" s="103" t="e">
        <f t="shared" si="5"/>
        <v>#N/A</v>
      </c>
      <c r="V24" s="24" t="str">
        <f t="shared" si="6"/>
        <v>Dis-2-1-1</v>
      </c>
      <c r="W24" s="24" t="str">
        <f t="shared" si="7"/>
        <v>Dis-2-2-1</v>
      </c>
      <c r="X24" s="24" t="str">
        <f t="shared" si="8"/>
        <v>Dis-2-3-1</v>
      </c>
      <c r="Y24" s="107" t="e">
        <f t="shared" si="9"/>
        <v>#N/A</v>
      </c>
      <c r="Z24" s="108">
        <f t="shared" si="10"/>
        <v>0</v>
      </c>
      <c r="AA24" s="109">
        <f t="shared" si="11"/>
        <v>0</v>
      </c>
      <c r="AB24" s="113" t="e">
        <f t="shared" si="14"/>
        <v>#N/A</v>
      </c>
      <c r="AC24" s="114">
        <f t="shared" si="15"/>
        <v>0</v>
      </c>
      <c r="AD24" s="115">
        <f t="shared" si="16"/>
        <v>0</v>
      </c>
      <c r="AE24" s="107" t="e">
        <f t="shared" si="12"/>
        <v>#N/A</v>
      </c>
      <c r="AF24" s="109" t="e">
        <f t="shared" si="13"/>
        <v>#N/A</v>
      </c>
      <c r="AG24" s="107" t="e">
        <f t="shared" si="17"/>
        <v>#N/A</v>
      </c>
      <c r="AH24" s="108" t="e">
        <f t="shared" si="18"/>
        <v>#N/A</v>
      </c>
      <c r="AI24" s="109" t="e">
        <f t="shared" si="19"/>
        <v>#N/A</v>
      </c>
      <c r="AJ24" s="24" t="e">
        <f t="shared" si="20"/>
        <v>#N/A</v>
      </c>
      <c r="AK24" s="24" t="e">
        <f t="shared" si="21"/>
        <v>#N/A</v>
      </c>
      <c r="AL24" s="122" t="e">
        <f t="shared" si="22"/>
        <v>#N/A</v>
      </c>
      <c r="AM24" s="123" t="e">
        <f t="shared" si="23"/>
        <v>#N/A</v>
      </c>
      <c r="AN24" s="124" t="e">
        <f t="shared" si="24"/>
        <v>#N/A</v>
      </c>
    </row>
    <row r="25" spans="2:40" x14ac:dyDescent="0.25">
      <c r="C25" s="102" t="s">
        <v>80</v>
      </c>
      <c r="D25" s="130" t="str">
        <f t="shared" si="0"/>
        <v/>
      </c>
      <c r="E25" s="130" t="str">
        <f t="shared" si="1"/>
        <v/>
      </c>
      <c r="F25" s="130" t="str">
        <f t="shared" si="2"/>
        <v/>
      </c>
      <c r="H25" s="132" t="e">
        <f t="shared" si="3"/>
        <v>#N/A</v>
      </c>
      <c r="I25" s="133" t="e">
        <f t="shared" si="4"/>
        <v>#N/A</v>
      </c>
      <c r="J25" s="108"/>
      <c r="K25" s="108"/>
      <c r="L25" s="108"/>
      <c r="M25" s="108"/>
      <c r="N25" s="108"/>
      <c r="O25" s="108"/>
      <c r="P25" s="108"/>
      <c r="Q25" s="108"/>
      <c r="R25" s="108"/>
      <c r="T25" s="30"/>
      <c r="U25" s="103" t="e">
        <f t="shared" si="5"/>
        <v>#N/A</v>
      </c>
      <c r="V25" s="24" t="str">
        <f t="shared" si="6"/>
        <v>Dis-3-1-1</v>
      </c>
      <c r="W25" s="24" t="str">
        <f t="shared" si="7"/>
        <v>Dis-3-2-1</v>
      </c>
      <c r="X25" s="24" t="str">
        <f t="shared" si="8"/>
        <v>Dis-3-3-1</v>
      </c>
      <c r="Y25" s="107" t="e">
        <f t="shared" si="9"/>
        <v>#N/A</v>
      </c>
      <c r="Z25" s="108">
        <f t="shared" si="10"/>
        <v>0</v>
      </c>
      <c r="AA25" s="109">
        <f t="shared" si="11"/>
        <v>0</v>
      </c>
      <c r="AB25" s="113" t="e">
        <f t="shared" si="14"/>
        <v>#N/A</v>
      </c>
      <c r="AC25" s="114">
        <f t="shared" si="15"/>
        <v>0</v>
      </c>
      <c r="AD25" s="115">
        <f t="shared" si="16"/>
        <v>0</v>
      </c>
      <c r="AE25" s="107" t="e">
        <f t="shared" si="12"/>
        <v>#N/A</v>
      </c>
      <c r="AF25" s="109" t="e">
        <f t="shared" si="13"/>
        <v>#N/A</v>
      </c>
      <c r="AG25" s="107" t="e">
        <f t="shared" si="17"/>
        <v>#N/A</v>
      </c>
      <c r="AH25" s="108" t="e">
        <f t="shared" si="18"/>
        <v>#N/A</v>
      </c>
      <c r="AI25" s="109" t="e">
        <f t="shared" si="19"/>
        <v>#N/A</v>
      </c>
      <c r="AJ25" s="24" t="e">
        <f t="shared" si="20"/>
        <v>#N/A</v>
      </c>
      <c r="AK25" s="24" t="e">
        <f t="shared" si="21"/>
        <v>#N/A</v>
      </c>
      <c r="AL25" s="122" t="e">
        <f t="shared" si="22"/>
        <v>#N/A</v>
      </c>
      <c r="AM25" s="123" t="e">
        <f t="shared" si="23"/>
        <v>#N/A</v>
      </c>
      <c r="AN25" s="124" t="e">
        <f t="shared" si="24"/>
        <v>#N/A</v>
      </c>
    </row>
    <row r="26" spans="2:40" x14ac:dyDescent="0.25">
      <c r="C26" s="102" t="s">
        <v>82</v>
      </c>
      <c r="D26" s="130" t="str">
        <f t="shared" si="0"/>
        <v/>
      </c>
      <c r="E26" s="130" t="str">
        <f t="shared" si="1"/>
        <v/>
      </c>
      <c r="F26" s="130" t="str">
        <f t="shared" si="2"/>
        <v/>
      </c>
      <c r="H26" s="132" t="e">
        <f t="shared" si="3"/>
        <v>#N/A</v>
      </c>
      <c r="I26" s="133" t="e">
        <f t="shared" si="4"/>
        <v>#N/A</v>
      </c>
      <c r="J26" s="108"/>
      <c r="K26" s="108"/>
      <c r="L26" s="108"/>
      <c r="M26" s="108"/>
      <c r="N26" s="108"/>
      <c r="O26" s="108"/>
      <c r="P26" s="108"/>
      <c r="Q26" s="108"/>
      <c r="R26" s="108"/>
      <c r="T26" s="30"/>
      <c r="U26" s="103" t="e">
        <f t="shared" si="5"/>
        <v>#N/A</v>
      </c>
      <c r="V26" s="24" t="str">
        <f t="shared" si="6"/>
        <v>Dis-4-1-1</v>
      </c>
      <c r="W26" s="24" t="str">
        <f t="shared" si="7"/>
        <v>Dis-4-2-1</v>
      </c>
      <c r="X26" s="24" t="str">
        <f t="shared" si="8"/>
        <v>Dis-4-3-1</v>
      </c>
      <c r="Y26" s="107" t="e">
        <f t="shared" si="9"/>
        <v>#N/A</v>
      </c>
      <c r="Z26" s="108">
        <f t="shared" si="10"/>
        <v>0</v>
      </c>
      <c r="AA26" s="109">
        <f t="shared" si="11"/>
        <v>0</v>
      </c>
      <c r="AB26" s="113" t="e">
        <f t="shared" si="14"/>
        <v>#N/A</v>
      </c>
      <c r="AC26" s="114">
        <f t="shared" si="15"/>
        <v>0</v>
      </c>
      <c r="AD26" s="115">
        <f t="shared" si="16"/>
        <v>0</v>
      </c>
      <c r="AE26" s="107" t="e">
        <f t="shared" si="12"/>
        <v>#N/A</v>
      </c>
      <c r="AF26" s="109" t="e">
        <f t="shared" si="13"/>
        <v>#N/A</v>
      </c>
      <c r="AG26" s="107" t="e">
        <f t="shared" si="17"/>
        <v>#N/A</v>
      </c>
      <c r="AH26" s="108" t="e">
        <f t="shared" si="18"/>
        <v>#N/A</v>
      </c>
      <c r="AI26" s="109" t="e">
        <f t="shared" si="19"/>
        <v>#N/A</v>
      </c>
      <c r="AJ26" s="24" t="e">
        <f t="shared" si="20"/>
        <v>#N/A</v>
      </c>
      <c r="AK26" s="24" t="e">
        <f t="shared" si="21"/>
        <v>#N/A</v>
      </c>
      <c r="AL26" s="122" t="e">
        <f t="shared" si="22"/>
        <v>#N/A</v>
      </c>
      <c r="AM26" s="123" t="e">
        <f t="shared" si="23"/>
        <v>#N/A</v>
      </c>
      <c r="AN26" s="124" t="e">
        <f t="shared" si="24"/>
        <v>#N/A</v>
      </c>
    </row>
    <row r="27" spans="2:40" x14ac:dyDescent="0.25">
      <c r="C27" s="102" t="s">
        <v>84</v>
      </c>
      <c r="D27" s="130" t="str">
        <f t="shared" si="0"/>
        <v/>
      </c>
      <c r="E27" s="130" t="str">
        <f t="shared" si="1"/>
        <v/>
      </c>
      <c r="F27" s="130" t="str">
        <f t="shared" si="2"/>
        <v/>
      </c>
      <c r="H27" s="132" t="e">
        <f t="shared" si="3"/>
        <v>#N/A</v>
      </c>
      <c r="I27" s="133" t="e">
        <f t="shared" si="4"/>
        <v>#N/A</v>
      </c>
      <c r="J27" s="108"/>
      <c r="K27" s="108"/>
      <c r="L27" s="108"/>
      <c r="M27" s="108"/>
      <c r="N27" s="108"/>
      <c r="O27" s="108"/>
      <c r="P27" s="108"/>
      <c r="Q27" s="108"/>
      <c r="R27" s="108"/>
      <c r="T27" s="30"/>
      <c r="U27" s="103" t="e">
        <f t="shared" si="5"/>
        <v>#N/A</v>
      </c>
      <c r="V27" s="24" t="str">
        <f t="shared" si="6"/>
        <v>Dis-5-1-1</v>
      </c>
      <c r="W27" s="24" t="str">
        <f t="shared" si="7"/>
        <v>Dis-5-2-1</v>
      </c>
      <c r="X27" s="24" t="str">
        <f t="shared" si="8"/>
        <v>Dis-5-3-1</v>
      </c>
      <c r="Y27" s="107" t="e">
        <f t="shared" si="9"/>
        <v>#N/A</v>
      </c>
      <c r="Z27" s="108">
        <f t="shared" si="10"/>
        <v>0</v>
      </c>
      <c r="AA27" s="109">
        <f t="shared" si="11"/>
        <v>0</v>
      </c>
      <c r="AB27" s="113" t="e">
        <f t="shared" si="14"/>
        <v>#N/A</v>
      </c>
      <c r="AC27" s="114">
        <f t="shared" si="15"/>
        <v>0</v>
      </c>
      <c r="AD27" s="115">
        <f t="shared" si="16"/>
        <v>0</v>
      </c>
      <c r="AE27" s="107" t="e">
        <f t="shared" si="12"/>
        <v>#N/A</v>
      </c>
      <c r="AF27" s="109" t="e">
        <f t="shared" si="13"/>
        <v>#N/A</v>
      </c>
      <c r="AG27" s="107" t="e">
        <f t="shared" si="17"/>
        <v>#N/A</v>
      </c>
      <c r="AH27" s="108" t="e">
        <f t="shared" si="18"/>
        <v>#N/A</v>
      </c>
      <c r="AI27" s="109" t="e">
        <f t="shared" si="19"/>
        <v>#N/A</v>
      </c>
      <c r="AJ27" s="24" t="e">
        <f t="shared" si="20"/>
        <v>#N/A</v>
      </c>
      <c r="AK27" s="24" t="e">
        <f t="shared" si="21"/>
        <v>#N/A</v>
      </c>
      <c r="AL27" s="122" t="e">
        <f t="shared" si="22"/>
        <v>#N/A</v>
      </c>
      <c r="AM27" s="123" t="e">
        <f t="shared" si="23"/>
        <v>#N/A</v>
      </c>
      <c r="AN27" s="124" t="e">
        <f t="shared" si="24"/>
        <v>#N/A</v>
      </c>
    </row>
    <row r="28" spans="2:40" x14ac:dyDescent="0.25">
      <c r="C28" s="102" t="s">
        <v>86</v>
      </c>
      <c r="D28" s="130" t="str">
        <f t="shared" si="0"/>
        <v/>
      </c>
      <c r="E28" s="130" t="str">
        <f t="shared" si="1"/>
        <v/>
      </c>
      <c r="F28" s="130" t="str">
        <f t="shared" si="2"/>
        <v/>
      </c>
      <c r="H28" s="132" t="e">
        <f t="shared" si="3"/>
        <v>#N/A</v>
      </c>
      <c r="I28" s="133" t="e">
        <f t="shared" si="4"/>
        <v>#N/A</v>
      </c>
      <c r="J28" s="108"/>
      <c r="K28" s="108"/>
      <c r="L28" s="108"/>
      <c r="M28" s="108"/>
      <c r="N28" s="108"/>
      <c r="O28" s="108"/>
      <c r="P28" s="108"/>
      <c r="Q28" s="108"/>
      <c r="R28" s="108"/>
      <c r="T28" s="30"/>
      <c r="U28" s="103" t="e">
        <f t="shared" si="5"/>
        <v>#N/A</v>
      </c>
      <c r="V28" s="157" t="str">
        <f>C28&amp;"-3-1"</f>
        <v>Lan-1-3-1</v>
      </c>
      <c r="W28" s="157"/>
      <c r="X28" s="157"/>
      <c r="Y28" s="107" t="e">
        <f t="shared" si="9"/>
        <v>#N/A</v>
      </c>
      <c r="Z28" s="108">
        <f t="shared" si="10"/>
        <v>0</v>
      </c>
      <c r="AA28" s="109">
        <f t="shared" si="11"/>
        <v>0</v>
      </c>
      <c r="AB28" s="113" t="e">
        <f t="shared" si="14"/>
        <v>#N/A</v>
      </c>
      <c r="AC28" s="114">
        <f t="shared" si="15"/>
        <v>0</v>
      </c>
      <c r="AD28" s="115">
        <f t="shared" si="16"/>
        <v>0</v>
      </c>
      <c r="AE28" s="107" t="e">
        <f t="shared" si="12"/>
        <v>#N/A</v>
      </c>
      <c r="AF28" s="109" t="e">
        <f t="shared" si="13"/>
        <v>#N/A</v>
      </c>
      <c r="AG28" s="107" t="e">
        <f t="shared" si="17"/>
        <v>#N/A</v>
      </c>
      <c r="AH28" s="108" t="e">
        <f t="shared" si="18"/>
        <v>#N/A</v>
      </c>
      <c r="AI28" s="109" t="e">
        <f t="shared" si="19"/>
        <v>#N/A</v>
      </c>
      <c r="AJ28" s="24" t="e">
        <f t="shared" si="20"/>
        <v>#N/A</v>
      </c>
      <c r="AK28" s="24" t="e">
        <f t="shared" si="21"/>
        <v>#N/A</v>
      </c>
      <c r="AL28" s="122" t="e">
        <f t="shared" si="22"/>
        <v>#N/A</v>
      </c>
      <c r="AM28" s="123" t="e">
        <f t="shared" si="23"/>
        <v>#N/A</v>
      </c>
      <c r="AN28" s="124" t="e">
        <f t="shared" si="24"/>
        <v>#N/A</v>
      </c>
    </row>
    <row r="29" spans="2:40" x14ac:dyDescent="0.25">
      <c r="C29" s="102" t="s">
        <v>88</v>
      </c>
      <c r="D29" s="130" t="str">
        <f t="shared" si="0"/>
        <v/>
      </c>
      <c r="E29" s="130" t="str">
        <f t="shared" si="1"/>
        <v/>
      </c>
      <c r="F29" s="130" t="str">
        <f t="shared" si="2"/>
        <v/>
      </c>
      <c r="H29" s="132" t="e">
        <f t="shared" si="3"/>
        <v>#N/A</v>
      </c>
      <c r="I29" s="133" t="e">
        <f t="shared" si="4"/>
        <v>#N/A</v>
      </c>
      <c r="J29" s="108"/>
      <c r="K29" s="108"/>
      <c r="L29" s="108"/>
      <c r="M29" s="108"/>
      <c r="N29" s="108"/>
      <c r="O29" s="108"/>
      <c r="P29" s="108"/>
      <c r="Q29" s="108"/>
      <c r="R29" s="108"/>
      <c r="T29" s="30"/>
      <c r="U29" s="103" t="e">
        <f t="shared" si="5"/>
        <v>#N/A</v>
      </c>
      <c r="V29" s="24" t="str">
        <f t="shared" si="6"/>
        <v>Lan-2-1-1</v>
      </c>
      <c r="W29" s="24" t="str">
        <f t="shared" si="7"/>
        <v>Lan-2-2-1</v>
      </c>
      <c r="X29" s="24" t="str">
        <f t="shared" si="8"/>
        <v>Lan-2-3-1</v>
      </c>
      <c r="Y29" s="107" t="e">
        <f t="shared" si="9"/>
        <v>#N/A</v>
      </c>
      <c r="Z29" s="108">
        <f t="shared" si="10"/>
        <v>0</v>
      </c>
      <c r="AA29" s="109">
        <f t="shared" si="11"/>
        <v>0</v>
      </c>
      <c r="AB29" s="113" t="e">
        <f t="shared" si="14"/>
        <v>#N/A</v>
      </c>
      <c r="AC29" s="114">
        <f t="shared" si="15"/>
        <v>0</v>
      </c>
      <c r="AD29" s="115">
        <f t="shared" si="16"/>
        <v>0</v>
      </c>
      <c r="AE29" s="107" t="e">
        <f t="shared" si="12"/>
        <v>#N/A</v>
      </c>
      <c r="AF29" s="109" t="e">
        <f t="shared" si="13"/>
        <v>#N/A</v>
      </c>
      <c r="AG29" s="107" t="e">
        <f t="shared" si="17"/>
        <v>#N/A</v>
      </c>
      <c r="AH29" s="108" t="e">
        <f t="shared" si="18"/>
        <v>#N/A</v>
      </c>
      <c r="AI29" s="109" t="e">
        <f t="shared" si="19"/>
        <v>#N/A</v>
      </c>
      <c r="AJ29" s="24" t="e">
        <f t="shared" si="20"/>
        <v>#N/A</v>
      </c>
      <c r="AK29" s="24" t="e">
        <f t="shared" si="21"/>
        <v>#N/A</v>
      </c>
      <c r="AL29" s="122" t="e">
        <f t="shared" si="22"/>
        <v>#N/A</v>
      </c>
      <c r="AM29" s="123" t="e">
        <f t="shared" si="23"/>
        <v>#N/A</v>
      </c>
      <c r="AN29" s="124" t="e">
        <f t="shared" si="24"/>
        <v>#N/A</v>
      </c>
    </row>
    <row r="30" spans="2:40" x14ac:dyDescent="0.25">
      <c r="C30" s="102" t="s">
        <v>90</v>
      </c>
      <c r="D30" s="130" t="str">
        <f t="shared" si="0"/>
        <v/>
      </c>
      <c r="E30" s="130" t="str">
        <f t="shared" si="1"/>
        <v/>
      </c>
      <c r="F30" s="130" t="str">
        <f t="shared" si="2"/>
        <v/>
      </c>
      <c r="H30" s="132" t="e">
        <f t="shared" si="3"/>
        <v>#N/A</v>
      </c>
      <c r="I30" s="133" t="e">
        <f t="shared" si="4"/>
        <v>#N/A</v>
      </c>
      <c r="J30" s="108"/>
      <c r="K30" s="108"/>
      <c r="L30" s="108"/>
      <c r="M30" s="108"/>
      <c r="N30" s="108"/>
      <c r="O30" s="108"/>
      <c r="P30" s="108"/>
      <c r="Q30" s="108"/>
      <c r="R30" s="108"/>
      <c r="T30" s="30"/>
      <c r="U30" s="103" t="e">
        <f t="shared" si="5"/>
        <v>#N/A</v>
      </c>
      <c r="V30" s="24" t="str">
        <f t="shared" si="6"/>
        <v>Lan-3-1-1</v>
      </c>
      <c r="W30" s="24" t="str">
        <f t="shared" si="7"/>
        <v>Lan-3-2-1</v>
      </c>
      <c r="X30" s="24" t="str">
        <f t="shared" si="8"/>
        <v>Lan-3-3-1</v>
      </c>
      <c r="Y30" s="107" t="e">
        <f t="shared" si="9"/>
        <v>#N/A</v>
      </c>
      <c r="Z30" s="108">
        <f t="shared" si="10"/>
        <v>0</v>
      </c>
      <c r="AA30" s="109">
        <f t="shared" si="11"/>
        <v>0</v>
      </c>
      <c r="AB30" s="113" t="e">
        <f t="shared" si="14"/>
        <v>#N/A</v>
      </c>
      <c r="AC30" s="114">
        <f t="shared" si="15"/>
        <v>0</v>
      </c>
      <c r="AD30" s="115">
        <f t="shared" si="16"/>
        <v>0</v>
      </c>
      <c r="AE30" s="107" t="e">
        <f t="shared" si="12"/>
        <v>#N/A</v>
      </c>
      <c r="AF30" s="109" t="e">
        <f t="shared" si="13"/>
        <v>#N/A</v>
      </c>
      <c r="AG30" s="107" t="e">
        <f t="shared" si="17"/>
        <v>#N/A</v>
      </c>
      <c r="AH30" s="108" t="e">
        <f t="shared" si="18"/>
        <v>#N/A</v>
      </c>
      <c r="AI30" s="109" t="e">
        <f t="shared" si="19"/>
        <v>#N/A</v>
      </c>
      <c r="AJ30" s="24" t="e">
        <f t="shared" si="20"/>
        <v>#N/A</v>
      </c>
      <c r="AK30" s="24" t="e">
        <f t="shared" si="21"/>
        <v>#N/A</v>
      </c>
      <c r="AL30" s="122" t="e">
        <f t="shared" si="22"/>
        <v>#N/A</v>
      </c>
      <c r="AM30" s="123" t="e">
        <f t="shared" si="23"/>
        <v>#N/A</v>
      </c>
      <c r="AN30" s="124" t="e">
        <f t="shared" si="24"/>
        <v>#N/A</v>
      </c>
    </row>
    <row r="31" spans="2:40" x14ac:dyDescent="0.25">
      <c r="C31" s="102" t="s">
        <v>92</v>
      </c>
      <c r="D31" s="130" t="str">
        <f t="shared" si="0"/>
        <v/>
      </c>
      <c r="E31" s="130" t="str">
        <f t="shared" si="1"/>
        <v/>
      </c>
      <c r="F31" s="130" t="str">
        <f t="shared" si="2"/>
        <v/>
      </c>
      <c r="H31" s="132" t="e">
        <f t="shared" si="3"/>
        <v>#N/A</v>
      </c>
      <c r="I31" s="133" t="e">
        <f t="shared" si="4"/>
        <v>#N/A</v>
      </c>
      <c r="J31" s="108"/>
      <c r="K31" s="108"/>
      <c r="L31" s="108"/>
      <c r="M31" s="108"/>
      <c r="N31" s="108"/>
      <c r="O31" s="108"/>
      <c r="P31" s="108"/>
      <c r="Q31" s="108"/>
      <c r="R31" s="108"/>
      <c r="T31" s="30"/>
      <c r="U31" s="103" t="e">
        <f t="shared" si="5"/>
        <v>#N/A</v>
      </c>
      <c r="V31" s="24" t="str">
        <f t="shared" si="6"/>
        <v>Lan-4-1-1</v>
      </c>
      <c r="W31" s="24" t="str">
        <f t="shared" si="7"/>
        <v>Lan-4-2-1</v>
      </c>
      <c r="X31" s="24" t="str">
        <f t="shared" si="8"/>
        <v>Lan-4-3-1</v>
      </c>
      <c r="Y31" s="107" t="e">
        <f t="shared" si="9"/>
        <v>#N/A</v>
      </c>
      <c r="Z31" s="108">
        <f t="shared" si="10"/>
        <v>0</v>
      </c>
      <c r="AA31" s="109">
        <f t="shared" si="11"/>
        <v>0</v>
      </c>
      <c r="AB31" s="113" t="e">
        <f t="shared" si="14"/>
        <v>#N/A</v>
      </c>
      <c r="AC31" s="114">
        <f t="shared" si="15"/>
        <v>0</v>
      </c>
      <c r="AD31" s="115">
        <f t="shared" si="16"/>
        <v>0</v>
      </c>
      <c r="AE31" s="107" t="e">
        <f t="shared" si="12"/>
        <v>#N/A</v>
      </c>
      <c r="AF31" s="109" t="e">
        <f t="shared" si="13"/>
        <v>#N/A</v>
      </c>
      <c r="AG31" s="107" t="e">
        <f t="shared" si="17"/>
        <v>#N/A</v>
      </c>
      <c r="AH31" s="108" t="e">
        <f t="shared" si="18"/>
        <v>#N/A</v>
      </c>
      <c r="AI31" s="109" t="e">
        <f t="shared" si="19"/>
        <v>#N/A</v>
      </c>
      <c r="AJ31" s="24" t="e">
        <f t="shared" si="20"/>
        <v>#N/A</v>
      </c>
      <c r="AK31" s="24" t="e">
        <f t="shared" si="21"/>
        <v>#N/A</v>
      </c>
      <c r="AL31" s="122" t="e">
        <f t="shared" si="22"/>
        <v>#N/A</v>
      </c>
      <c r="AM31" s="123" t="e">
        <f t="shared" si="23"/>
        <v>#N/A</v>
      </c>
      <c r="AN31" s="124" t="e">
        <f t="shared" si="24"/>
        <v>#N/A</v>
      </c>
    </row>
    <row r="32" spans="2:40" x14ac:dyDescent="0.25">
      <c r="C32" s="102" t="s">
        <v>94</v>
      </c>
      <c r="D32" s="130" t="str">
        <f t="shared" si="0"/>
        <v/>
      </c>
      <c r="E32" s="130" t="str">
        <f t="shared" si="1"/>
        <v/>
      </c>
      <c r="F32" s="130" t="str">
        <f t="shared" si="2"/>
        <v/>
      </c>
      <c r="H32" s="132" t="e">
        <f t="shared" si="3"/>
        <v>#N/A</v>
      </c>
      <c r="I32" s="133" t="e">
        <f t="shared" si="4"/>
        <v>#N/A</v>
      </c>
      <c r="J32" s="108"/>
      <c r="K32" s="108"/>
      <c r="L32" s="108"/>
      <c r="M32" s="108"/>
      <c r="N32" s="108"/>
      <c r="O32" s="108"/>
      <c r="P32" s="108"/>
      <c r="Q32" s="108"/>
      <c r="R32" s="108"/>
      <c r="T32" s="30"/>
      <c r="U32" s="103" t="e">
        <f t="shared" si="5"/>
        <v>#N/A</v>
      </c>
      <c r="V32" s="24" t="str">
        <f t="shared" si="6"/>
        <v>Was-1-1-1</v>
      </c>
      <c r="W32" s="24" t="str">
        <f t="shared" si="7"/>
        <v>Was-1-2-1</v>
      </c>
      <c r="X32" s="24" t="str">
        <f t="shared" si="8"/>
        <v>Was-1-3-1</v>
      </c>
      <c r="Y32" s="107" t="e">
        <f t="shared" si="9"/>
        <v>#N/A</v>
      </c>
      <c r="Z32" s="108">
        <f t="shared" si="10"/>
        <v>0</v>
      </c>
      <c r="AA32" s="109">
        <f t="shared" si="11"/>
        <v>0</v>
      </c>
      <c r="AB32" s="113" t="e">
        <f t="shared" si="14"/>
        <v>#N/A</v>
      </c>
      <c r="AC32" s="114">
        <f t="shared" si="15"/>
        <v>0</v>
      </c>
      <c r="AD32" s="115">
        <f t="shared" si="16"/>
        <v>0</v>
      </c>
      <c r="AE32" s="107" t="e">
        <f t="shared" si="12"/>
        <v>#N/A</v>
      </c>
      <c r="AF32" s="109" t="e">
        <f t="shared" si="13"/>
        <v>#N/A</v>
      </c>
      <c r="AG32" s="107" t="e">
        <f t="shared" si="17"/>
        <v>#N/A</v>
      </c>
      <c r="AH32" s="108" t="e">
        <f t="shared" si="18"/>
        <v>#N/A</v>
      </c>
      <c r="AI32" s="109" t="e">
        <f t="shared" si="19"/>
        <v>#N/A</v>
      </c>
      <c r="AJ32" s="24" t="e">
        <f t="shared" si="20"/>
        <v>#N/A</v>
      </c>
      <c r="AK32" s="24" t="e">
        <f t="shared" si="21"/>
        <v>#N/A</v>
      </c>
      <c r="AL32" s="122" t="e">
        <f t="shared" si="22"/>
        <v>#N/A</v>
      </c>
      <c r="AM32" s="123" t="e">
        <f t="shared" si="23"/>
        <v>#N/A</v>
      </c>
      <c r="AN32" s="124" t="e">
        <f t="shared" si="24"/>
        <v>#N/A</v>
      </c>
    </row>
    <row r="33" spans="3:40" x14ac:dyDescent="0.25">
      <c r="C33" s="102" t="s">
        <v>96</v>
      </c>
      <c r="D33" s="130" t="str">
        <f t="shared" ref="D33:D47" si="25">IF(ISNA(INDEX(data_tbl,MATCH(V33,data_ref,0),3)),"",INDEX(data_tbl,MATCH(V33,data_ref,0),3))</f>
        <v/>
      </c>
      <c r="E33" s="130" t="str">
        <f t="shared" ref="E33:E47" si="26">IF(ISNA(INDEX(data_tbl,MATCH(W33,data_ref,0),3)),"",INDEX(data_tbl,MATCH(W33,data_ref,0),3))</f>
        <v/>
      </c>
      <c r="F33" s="130" t="str">
        <f t="shared" ref="F33:F47" si="27">IF(ISNA(INDEX(data_tbl,MATCH(X33,data_ref,0),3)),"",INDEX(data_tbl,MATCH(X33,data_ref,0),3))</f>
        <v/>
      </c>
      <c r="H33" s="132" t="e">
        <f t="shared" ref="H33:H47" si="28">INDEX(data_tbl,MATCH($V33,data_ref,0),6)</f>
        <v>#N/A</v>
      </c>
      <c r="I33" s="133" t="e">
        <f t="shared" ref="I33:I47" si="29">INDEX(data_tbl,MATCH($V33,data_ref,0),7)</f>
        <v>#N/A</v>
      </c>
      <c r="J33" s="108"/>
      <c r="K33" s="108"/>
      <c r="L33" s="108"/>
      <c r="M33" s="108"/>
      <c r="N33" s="108"/>
      <c r="O33" s="108"/>
      <c r="P33" s="108"/>
      <c r="Q33" s="108"/>
      <c r="R33" s="108"/>
      <c r="T33" s="30"/>
      <c r="U33" s="103" t="e">
        <f t="shared" ref="U33:U47" si="30">INDEX(data_tbl,MATCH(V33,data_ref,0),2)</f>
        <v>#N/A</v>
      </c>
      <c r="V33" s="24" t="str">
        <f t="shared" ref="V33:V46" si="31">C33&amp;"-1-1"</f>
        <v>Was-2-1-1</v>
      </c>
      <c r="W33" s="24" t="str">
        <f t="shared" ref="W33:W46" si="32">C33&amp;"-2-1"</f>
        <v>Was-2-2-1</v>
      </c>
      <c r="X33" s="24" t="str">
        <f t="shared" ref="X33:X46" si="33">C33&amp;"-3-1"</f>
        <v>Was-2-3-1</v>
      </c>
      <c r="Y33" s="107" t="e">
        <f t="shared" ref="Y33:Y47" si="34">INDEX(lists_feasibility_table,MATCH(D33,lists_feasibility,0),2)</f>
        <v>#N/A</v>
      </c>
      <c r="Z33" s="108">
        <f t="shared" ref="Z33:Z47" si="35">_xlfn.IFNA(INDEX(lists_feasibility_table,MATCH(E33,lists_feasibility,0),2),0)</f>
        <v>0</v>
      </c>
      <c r="AA33" s="109">
        <f t="shared" ref="AA33:AA47" si="36">_xlfn.IFNA(INDEX(lists_feasibility_table,MATCH(F33,lists_feasibility,0),2),0)</f>
        <v>0</v>
      </c>
      <c r="AB33" s="113" t="e">
        <f t="shared" si="14"/>
        <v>#N/A</v>
      </c>
      <c r="AC33" s="114">
        <f t="shared" si="15"/>
        <v>0</v>
      </c>
      <c r="AD33" s="115">
        <f t="shared" si="16"/>
        <v>0</v>
      </c>
      <c r="AE33" s="107" t="e">
        <f t="shared" ref="AE33:AE47" si="37">INDEX(lists_hierarch_match,MATCH(AB33,lists_hierarchy_key,0),AC33+2)</f>
        <v>#N/A</v>
      </c>
      <c r="AF33" s="109" t="e">
        <f t="shared" ref="AF33:AF47" si="38">INDEX(lists_hierarch_match,MATCH(AE33,lists_hierarchy_key,0),AD33+2)</f>
        <v>#N/A</v>
      </c>
      <c r="AG33" s="107" t="e">
        <f t="shared" si="17"/>
        <v>#N/A</v>
      </c>
      <c r="AH33" s="108" t="e">
        <f t="shared" si="18"/>
        <v>#N/A</v>
      </c>
      <c r="AI33" s="109" t="e">
        <f t="shared" si="19"/>
        <v>#N/A</v>
      </c>
      <c r="AJ33" s="24" t="e">
        <f t="shared" si="20"/>
        <v>#N/A</v>
      </c>
      <c r="AK33" s="24" t="e">
        <f t="shared" si="21"/>
        <v>#N/A</v>
      </c>
      <c r="AL33" s="122" t="e">
        <f t="shared" si="22"/>
        <v>#N/A</v>
      </c>
      <c r="AM33" s="123" t="e">
        <f t="shared" si="23"/>
        <v>#N/A</v>
      </c>
      <c r="AN33" s="124" t="e">
        <f t="shared" si="24"/>
        <v>#N/A</v>
      </c>
    </row>
    <row r="34" spans="3:40" x14ac:dyDescent="0.25">
      <c r="C34" s="102" t="s">
        <v>98</v>
      </c>
      <c r="D34" s="130" t="str">
        <f t="shared" si="25"/>
        <v/>
      </c>
      <c r="E34" s="130" t="str">
        <f t="shared" si="26"/>
        <v/>
      </c>
      <c r="F34" s="130" t="str">
        <f t="shared" si="27"/>
        <v/>
      </c>
      <c r="H34" s="132" t="e">
        <f t="shared" si="28"/>
        <v>#N/A</v>
      </c>
      <c r="I34" s="133" t="e">
        <f t="shared" si="29"/>
        <v>#N/A</v>
      </c>
      <c r="J34" s="108"/>
      <c r="K34" s="108"/>
      <c r="L34" s="108"/>
      <c r="M34" s="108"/>
      <c r="N34" s="108"/>
      <c r="O34" s="108"/>
      <c r="P34" s="108"/>
      <c r="Q34" s="108"/>
      <c r="R34" s="108"/>
      <c r="T34" s="30"/>
      <c r="U34" s="103" t="e">
        <f t="shared" si="30"/>
        <v>#N/A</v>
      </c>
      <c r="V34" s="24" t="str">
        <f t="shared" si="31"/>
        <v>Was-3-1-1</v>
      </c>
      <c r="W34" s="24" t="str">
        <f t="shared" si="32"/>
        <v>Was-3-2-1</v>
      </c>
      <c r="X34" s="24" t="str">
        <f t="shared" si="33"/>
        <v>Was-3-3-1</v>
      </c>
      <c r="Y34" s="107" t="e">
        <f t="shared" si="34"/>
        <v>#N/A</v>
      </c>
      <c r="Z34" s="108">
        <f t="shared" si="35"/>
        <v>0</v>
      </c>
      <c r="AA34" s="109">
        <f t="shared" si="36"/>
        <v>0</v>
      </c>
      <c r="AB34" s="113" t="e">
        <f t="shared" si="14"/>
        <v>#N/A</v>
      </c>
      <c r="AC34" s="114">
        <f t="shared" si="15"/>
        <v>0</v>
      </c>
      <c r="AD34" s="115">
        <f t="shared" si="16"/>
        <v>0</v>
      </c>
      <c r="AE34" s="107" t="e">
        <f t="shared" si="37"/>
        <v>#N/A</v>
      </c>
      <c r="AF34" s="109" t="e">
        <f t="shared" si="38"/>
        <v>#N/A</v>
      </c>
      <c r="AG34" s="107" t="e">
        <f t="shared" si="17"/>
        <v>#N/A</v>
      </c>
      <c r="AH34" s="108" t="e">
        <f t="shared" si="18"/>
        <v>#N/A</v>
      </c>
      <c r="AI34" s="109" t="e">
        <f t="shared" si="19"/>
        <v>#N/A</v>
      </c>
      <c r="AJ34" s="24" t="e">
        <f t="shared" si="20"/>
        <v>#N/A</v>
      </c>
      <c r="AK34" s="24" t="e">
        <f t="shared" si="21"/>
        <v>#N/A</v>
      </c>
      <c r="AL34" s="122" t="e">
        <f t="shared" si="22"/>
        <v>#N/A</v>
      </c>
      <c r="AM34" s="123" t="e">
        <f t="shared" si="23"/>
        <v>#N/A</v>
      </c>
      <c r="AN34" s="124" t="e">
        <f t="shared" si="24"/>
        <v>#N/A</v>
      </c>
    </row>
    <row r="35" spans="3:40" x14ac:dyDescent="0.25">
      <c r="C35" s="102" t="s">
        <v>100</v>
      </c>
      <c r="D35" s="130" t="str">
        <f t="shared" si="25"/>
        <v/>
      </c>
      <c r="E35" s="130" t="str">
        <f t="shared" si="26"/>
        <v/>
      </c>
      <c r="F35" s="130" t="str">
        <f t="shared" si="27"/>
        <v/>
      </c>
      <c r="H35" s="132" t="e">
        <f t="shared" si="28"/>
        <v>#N/A</v>
      </c>
      <c r="I35" s="133" t="e">
        <f t="shared" si="29"/>
        <v>#N/A</v>
      </c>
      <c r="J35" s="108"/>
      <c r="K35" s="108"/>
      <c r="L35" s="108"/>
      <c r="M35" s="108"/>
      <c r="N35" s="108"/>
      <c r="O35" s="108"/>
      <c r="P35" s="108"/>
      <c r="Q35" s="108"/>
      <c r="R35" s="108"/>
      <c r="T35" s="30"/>
      <c r="U35" s="103" t="e">
        <f t="shared" si="30"/>
        <v>#N/A</v>
      </c>
      <c r="V35" s="24" t="str">
        <f t="shared" si="31"/>
        <v>Eco-1-1-1</v>
      </c>
      <c r="W35" s="24" t="str">
        <f t="shared" si="32"/>
        <v>Eco-1-2-1</v>
      </c>
      <c r="X35" s="24" t="str">
        <f t="shared" si="33"/>
        <v>Eco-1-3-1</v>
      </c>
      <c r="Y35" s="107" t="e">
        <f t="shared" si="34"/>
        <v>#N/A</v>
      </c>
      <c r="Z35" s="108">
        <f t="shared" si="35"/>
        <v>0</v>
      </c>
      <c r="AA35" s="109">
        <f t="shared" si="36"/>
        <v>0</v>
      </c>
      <c r="AB35" s="113" t="e">
        <f t="shared" si="14"/>
        <v>#N/A</v>
      </c>
      <c r="AC35" s="114">
        <f t="shared" si="15"/>
        <v>0</v>
      </c>
      <c r="AD35" s="115">
        <f t="shared" si="16"/>
        <v>0</v>
      </c>
      <c r="AE35" s="107" t="e">
        <f t="shared" si="37"/>
        <v>#N/A</v>
      </c>
      <c r="AF35" s="109" t="e">
        <f t="shared" si="38"/>
        <v>#N/A</v>
      </c>
      <c r="AG35" s="107" t="e">
        <f t="shared" si="17"/>
        <v>#N/A</v>
      </c>
      <c r="AH35" s="108" t="e">
        <f t="shared" si="18"/>
        <v>#N/A</v>
      </c>
      <c r="AI35" s="109" t="e">
        <f t="shared" si="19"/>
        <v>#N/A</v>
      </c>
      <c r="AJ35" s="24" t="e">
        <f t="shared" si="20"/>
        <v>#N/A</v>
      </c>
      <c r="AK35" s="24" t="e">
        <f t="shared" si="21"/>
        <v>#N/A</v>
      </c>
      <c r="AL35" s="122" t="e">
        <f t="shared" si="22"/>
        <v>#N/A</v>
      </c>
      <c r="AM35" s="123" t="e">
        <f t="shared" si="23"/>
        <v>#N/A</v>
      </c>
      <c r="AN35" s="124" t="e">
        <f t="shared" si="24"/>
        <v>#N/A</v>
      </c>
    </row>
    <row r="36" spans="3:40" x14ac:dyDescent="0.25">
      <c r="C36" s="102" t="s">
        <v>101</v>
      </c>
      <c r="D36" s="130" t="str">
        <f t="shared" si="25"/>
        <v/>
      </c>
      <c r="E36" s="130" t="str">
        <f t="shared" si="26"/>
        <v/>
      </c>
      <c r="F36" s="130" t="str">
        <f t="shared" si="27"/>
        <v/>
      </c>
      <c r="H36" s="132" t="e">
        <f t="shared" si="28"/>
        <v>#N/A</v>
      </c>
      <c r="I36" s="133" t="e">
        <f t="shared" si="29"/>
        <v>#N/A</v>
      </c>
      <c r="J36" s="108"/>
      <c r="K36" s="108"/>
      <c r="L36" s="108"/>
      <c r="M36" s="108"/>
      <c r="N36" s="108"/>
      <c r="O36" s="108"/>
      <c r="P36" s="108"/>
      <c r="Q36" s="108"/>
      <c r="R36" s="108"/>
      <c r="T36" s="30"/>
      <c r="U36" s="103" t="e">
        <f t="shared" si="30"/>
        <v>#N/A</v>
      </c>
      <c r="V36" s="24" t="str">
        <f t="shared" si="31"/>
        <v>Eco-2-1-1</v>
      </c>
      <c r="W36" s="24" t="str">
        <f t="shared" si="32"/>
        <v>Eco-2-2-1</v>
      </c>
      <c r="X36" s="24" t="str">
        <f t="shared" si="33"/>
        <v>Eco-2-3-1</v>
      </c>
      <c r="Y36" s="107" t="e">
        <f t="shared" si="34"/>
        <v>#N/A</v>
      </c>
      <c r="Z36" s="108">
        <f t="shared" si="35"/>
        <v>0</v>
      </c>
      <c r="AA36" s="109">
        <f t="shared" si="36"/>
        <v>0</v>
      </c>
      <c r="AB36" s="113" t="e">
        <f t="shared" si="14"/>
        <v>#N/A</v>
      </c>
      <c r="AC36" s="114">
        <f t="shared" si="15"/>
        <v>0</v>
      </c>
      <c r="AD36" s="115">
        <f t="shared" si="16"/>
        <v>0</v>
      </c>
      <c r="AE36" s="107" t="e">
        <f t="shared" si="37"/>
        <v>#N/A</v>
      </c>
      <c r="AF36" s="109" t="e">
        <f t="shared" si="38"/>
        <v>#N/A</v>
      </c>
      <c r="AG36" s="107" t="e">
        <f t="shared" si="17"/>
        <v>#N/A</v>
      </c>
      <c r="AH36" s="108" t="e">
        <f t="shared" si="18"/>
        <v>#N/A</v>
      </c>
      <c r="AI36" s="109" t="e">
        <f t="shared" si="19"/>
        <v>#N/A</v>
      </c>
      <c r="AJ36" s="24" t="e">
        <f t="shared" si="20"/>
        <v>#N/A</v>
      </c>
      <c r="AK36" s="24" t="e">
        <f t="shared" si="21"/>
        <v>#N/A</v>
      </c>
      <c r="AL36" s="122" t="e">
        <f t="shared" si="22"/>
        <v>#N/A</v>
      </c>
      <c r="AM36" s="123" t="e">
        <f t="shared" si="23"/>
        <v>#N/A</v>
      </c>
      <c r="AN36" s="124" t="e">
        <f t="shared" si="24"/>
        <v>#N/A</v>
      </c>
    </row>
    <row r="37" spans="3:40" x14ac:dyDescent="0.25">
      <c r="C37" s="102" t="s">
        <v>104</v>
      </c>
      <c r="D37" s="130" t="str">
        <f t="shared" si="25"/>
        <v/>
      </c>
      <c r="E37" s="130" t="str">
        <f t="shared" si="26"/>
        <v/>
      </c>
      <c r="F37" s="130" t="str">
        <f t="shared" si="27"/>
        <v/>
      </c>
      <c r="H37" s="132" t="e">
        <f t="shared" si="28"/>
        <v>#N/A</v>
      </c>
      <c r="I37" s="133" t="e">
        <f t="shared" si="29"/>
        <v>#N/A</v>
      </c>
      <c r="J37" s="108"/>
      <c r="K37" s="108"/>
      <c r="L37" s="108"/>
      <c r="M37" s="108"/>
      <c r="N37" s="108"/>
      <c r="O37" s="108"/>
      <c r="P37" s="108"/>
      <c r="Q37" s="108"/>
      <c r="R37" s="108"/>
      <c r="T37" s="30"/>
      <c r="U37" s="103" t="e">
        <f t="shared" si="30"/>
        <v>#N/A</v>
      </c>
      <c r="V37" s="24" t="str">
        <f t="shared" si="31"/>
        <v>Hea-1-1-1</v>
      </c>
      <c r="W37" s="24" t="str">
        <f t="shared" si="32"/>
        <v>Hea-1-2-1</v>
      </c>
      <c r="X37" s="24" t="str">
        <f t="shared" si="33"/>
        <v>Hea-1-3-1</v>
      </c>
      <c r="Y37" s="107" t="e">
        <f t="shared" si="34"/>
        <v>#N/A</v>
      </c>
      <c r="Z37" s="108">
        <f t="shared" si="35"/>
        <v>0</v>
      </c>
      <c r="AA37" s="109">
        <f t="shared" si="36"/>
        <v>0</v>
      </c>
      <c r="AB37" s="113" t="e">
        <f t="shared" si="14"/>
        <v>#N/A</v>
      </c>
      <c r="AC37" s="114">
        <f t="shared" si="15"/>
        <v>0</v>
      </c>
      <c r="AD37" s="115">
        <f t="shared" si="16"/>
        <v>0</v>
      </c>
      <c r="AE37" s="107" t="e">
        <f t="shared" si="37"/>
        <v>#N/A</v>
      </c>
      <c r="AF37" s="109" t="e">
        <f t="shared" si="38"/>
        <v>#N/A</v>
      </c>
      <c r="AG37" s="107" t="e">
        <f t="shared" si="17"/>
        <v>#N/A</v>
      </c>
      <c r="AH37" s="108" t="e">
        <f t="shared" si="18"/>
        <v>#N/A</v>
      </c>
      <c r="AI37" s="109" t="e">
        <f t="shared" si="19"/>
        <v>#N/A</v>
      </c>
      <c r="AJ37" s="24" t="e">
        <f t="shared" si="20"/>
        <v>#N/A</v>
      </c>
      <c r="AK37" s="24" t="e">
        <f t="shared" si="21"/>
        <v>#N/A</v>
      </c>
      <c r="AL37" s="122" t="e">
        <f t="shared" si="22"/>
        <v>#N/A</v>
      </c>
      <c r="AM37" s="123" t="e">
        <f t="shared" si="23"/>
        <v>#N/A</v>
      </c>
      <c r="AN37" s="124" t="e">
        <f t="shared" si="24"/>
        <v>#N/A</v>
      </c>
    </row>
    <row r="38" spans="3:40" x14ac:dyDescent="0.25">
      <c r="C38" s="102" t="s">
        <v>106</v>
      </c>
      <c r="D38" s="130" t="str">
        <f t="shared" si="25"/>
        <v/>
      </c>
      <c r="E38" s="130" t="str">
        <f t="shared" si="26"/>
        <v/>
      </c>
      <c r="F38" s="130" t="str">
        <f t="shared" si="27"/>
        <v/>
      </c>
      <c r="H38" s="132" t="e">
        <f t="shared" si="28"/>
        <v>#N/A</v>
      </c>
      <c r="I38" s="133" t="e">
        <f t="shared" si="29"/>
        <v>#N/A</v>
      </c>
      <c r="J38" s="108"/>
      <c r="K38" s="108"/>
      <c r="L38" s="108"/>
      <c r="M38" s="108"/>
      <c r="N38" s="108"/>
      <c r="O38" s="108"/>
      <c r="P38" s="108"/>
      <c r="Q38" s="108"/>
      <c r="R38" s="108"/>
      <c r="T38" s="30"/>
      <c r="U38" s="103" t="e">
        <f t="shared" si="30"/>
        <v>#N/A</v>
      </c>
      <c r="V38" s="24" t="str">
        <f t="shared" si="31"/>
        <v>Hea-2-1-1</v>
      </c>
      <c r="W38" s="24" t="str">
        <f t="shared" si="32"/>
        <v>Hea-2-2-1</v>
      </c>
      <c r="X38" s="24" t="str">
        <f t="shared" si="33"/>
        <v>Hea-2-3-1</v>
      </c>
      <c r="Y38" s="107" t="e">
        <f t="shared" si="34"/>
        <v>#N/A</v>
      </c>
      <c r="Z38" s="108">
        <f t="shared" si="35"/>
        <v>0</v>
      </c>
      <c r="AA38" s="109">
        <f t="shared" si="36"/>
        <v>0</v>
      </c>
      <c r="AB38" s="113" t="e">
        <f t="shared" si="14"/>
        <v>#N/A</v>
      </c>
      <c r="AC38" s="114">
        <f t="shared" si="15"/>
        <v>0</v>
      </c>
      <c r="AD38" s="115">
        <f t="shared" si="16"/>
        <v>0</v>
      </c>
      <c r="AE38" s="107" t="e">
        <f t="shared" si="37"/>
        <v>#N/A</v>
      </c>
      <c r="AF38" s="109" t="e">
        <f t="shared" si="38"/>
        <v>#N/A</v>
      </c>
      <c r="AG38" s="107" t="e">
        <f t="shared" si="17"/>
        <v>#N/A</v>
      </c>
      <c r="AH38" s="108" t="e">
        <f t="shared" si="18"/>
        <v>#N/A</v>
      </c>
      <c r="AI38" s="109" t="e">
        <f t="shared" si="19"/>
        <v>#N/A</v>
      </c>
      <c r="AJ38" s="24" t="e">
        <f t="shared" si="20"/>
        <v>#N/A</v>
      </c>
      <c r="AK38" s="24" t="e">
        <f t="shared" si="21"/>
        <v>#N/A</v>
      </c>
      <c r="AL38" s="122" t="e">
        <f t="shared" si="22"/>
        <v>#N/A</v>
      </c>
      <c r="AM38" s="123" t="e">
        <f t="shared" si="23"/>
        <v>#N/A</v>
      </c>
      <c r="AN38" s="124" t="e">
        <f t="shared" si="24"/>
        <v>#N/A</v>
      </c>
    </row>
    <row r="39" spans="3:40" x14ac:dyDescent="0.25">
      <c r="C39" s="102" t="s">
        <v>108</v>
      </c>
      <c r="D39" s="130" t="str">
        <f t="shared" si="25"/>
        <v/>
      </c>
      <c r="E39" s="130" t="str">
        <f t="shared" si="26"/>
        <v/>
      </c>
      <c r="F39" s="130" t="str">
        <f t="shared" si="27"/>
        <v/>
      </c>
      <c r="H39" s="132" t="e">
        <f t="shared" si="28"/>
        <v>#N/A</v>
      </c>
      <c r="I39" s="133" t="e">
        <f t="shared" si="29"/>
        <v>#N/A</v>
      </c>
      <c r="J39" s="108"/>
      <c r="K39" s="108"/>
      <c r="L39" s="108"/>
      <c r="M39" s="108"/>
      <c r="N39" s="108"/>
      <c r="O39" s="108"/>
      <c r="P39" s="108"/>
      <c r="Q39" s="108"/>
      <c r="R39" s="108"/>
      <c r="T39" s="30"/>
      <c r="U39" s="103" t="e">
        <f t="shared" si="30"/>
        <v>#N/A</v>
      </c>
      <c r="V39" s="24" t="str">
        <f t="shared" si="31"/>
        <v>Her-1-1-1</v>
      </c>
      <c r="W39" s="24" t="str">
        <f t="shared" si="32"/>
        <v>Her-1-2-1</v>
      </c>
      <c r="X39" s="24" t="str">
        <f t="shared" si="33"/>
        <v>Her-1-3-1</v>
      </c>
      <c r="Y39" s="107" t="e">
        <f t="shared" si="34"/>
        <v>#N/A</v>
      </c>
      <c r="Z39" s="108">
        <f t="shared" si="35"/>
        <v>0</v>
      </c>
      <c r="AA39" s="109">
        <f t="shared" si="36"/>
        <v>0</v>
      </c>
      <c r="AB39" s="113" t="e">
        <f t="shared" si="14"/>
        <v>#N/A</v>
      </c>
      <c r="AC39" s="114">
        <f t="shared" si="15"/>
        <v>0</v>
      </c>
      <c r="AD39" s="115">
        <f t="shared" si="16"/>
        <v>0</v>
      </c>
      <c r="AE39" s="107" t="e">
        <f t="shared" si="37"/>
        <v>#N/A</v>
      </c>
      <c r="AF39" s="109" t="e">
        <f t="shared" si="38"/>
        <v>#N/A</v>
      </c>
      <c r="AG39" s="107" t="e">
        <f t="shared" si="17"/>
        <v>#N/A</v>
      </c>
      <c r="AH39" s="108" t="e">
        <f t="shared" si="18"/>
        <v>#N/A</v>
      </c>
      <c r="AI39" s="109" t="e">
        <f t="shared" si="19"/>
        <v>#N/A</v>
      </c>
      <c r="AJ39" s="24" t="e">
        <f t="shared" si="20"/>
        <v>#N/A</v>
      </c>
      <c r="AK39" s="24" t="e">
        <f t="shared" si="21"/>
        <v>#N/A</v>
      </c>
      <c r="AL39" s="122" t="e">
        <f t="shared" si="22"/>
        <v>#N/A</v>
      </c>
      <c r="AM39" s="123" t="e">
        <f t="shared" si="23"/>
        <v>#N/A</v>
      </c>
      <c r="AN39" s="124" t="e">
        <f t="shared" si="24"/>
        <v>#N/A</v>
      </c>
    </row>
    <row r="40" spans="3:40" x14ac:dyDescent="0.25">
      <c r="C40" s="102" t="s">
        <v>110</v>
      </c>
      <c r="D40" s="130" t="str">
        <f t="shared" si="25"/>
        <v/>
      </c>
      <c r="E40" s="130" t="str">
        <f t="shared" si="26"/>
        <v/>
      </c>
      <c r="F40" s="130" t="str">
        <f t="shared" si="27"/>
        <v/>
      </c>
      <c r="H40" s="132" t="e">
        <f t="shared" si="28"/>
        <v>#N/A</v>
      </c>
      <c r="I40" s="133" t="e">
        <f t="shared" si="29"/>
        <v>#N/A</v>
      </c>
      <c r="J40" s="108"/>
      <c r="K40" s="108"/>
      <c r="L40" s="108"/>
      <c r="M40" s="108"/>
      <c r="N40" s="108"/>
      <c r="O40" s="108"/>
      <c r="P40" s="108"/>
      <c r="Q40" s="108"/>
      <c r="R40" s="108"/>
      <c r="T40" s="30"/>
      <c r="U40" s="103" t="e">
        <f t="shared" si="30"/>
        <v>#N/A</v>
      </c>
      <c r="V40" s="24" t="str">
        <f t="shared" si="31"/>
        <v>Her-2-1-1</v>
      </c>
      <c r="W40" s="24" t="str">
        <f t="shared" si="32"/>
        <v>Her-2-2-1</v>
      </c>
      <c r="X40" s="24" t="str">
        <f t="shared" si="33"/>
        <v>Her-2-3-1</v>
      </c>
      <c r="Y40" s="107" t="e">
        <f t="shared" si="34"/>
        <v>#N/A</v>
      </c>
      <c r="Z40" s="108">
        <f t="shared" si="35"/>
        <v>0</v>
      </c>
      <c r="AA40" s="109">
        <f t="shared" si="36"/>
        <v>0</v>
      </c>
      <c r="AB40" s="113" t="e">
        <f t="shared" si="14"/>
        <v>#N/A</v>
      </c>
      <c r="AC40" s="114">
        <f t="shared" si="15"/>
        <v>0</v>
      </c>
      <c r="AD40" s="115">
        <f t="shared" si="16"/>
        <v>0</v>
      </c>
      <c r="AE40" s="107" t="e">
        <f t="shared" si="37"/>
        <v>#N/A</v>
      </c>
      <c r="AF40" s="109" t="e">
        <f t="shared" si="38"/>
        <v>#N/A</v>
      </c>
      <c r="AG40" s="107" t="e">
        <f t="shared" si="17"/>
        <v>#N/A</v>
      </c>
      <c r="AH40" s="108" t="e">
        <f t="shared" si="18"/>
        <v>#N/A</v>
      </c>
      <c r="AI40" s="109" t="e">
        <f t="shared" si="19"/>
        <v>#N/A</v>
      </c>
      <c r="AJ40" s="24" t="e">
        <f t="shared" si="20"/>
        <v>#N/A</v>
      </c>
      <c r="AK40" s="24" t="e">
        <f t="shared" si="21"/>
        <v>#N/A</v>
      </c>
      <c r="AL40" s="122" t="e">
        <f t="shared" si="22"/>
        <v>#N/A</v>
      </c>
      <c r="AM40" s="123" t="e">
        <f t="shared" si="23"/>
        <v>#N/A</v>
      </c>
      <c r="AN40" s="124" t="e">
        <f t="shared" si="24"/>
        <v>#N/A</v>
      </c>
    </row>
    <row r="41" spans="3:40" x14ac:dyDescent="0.25">
      <c r="C41" s="102" t="s">
        <v>112</v>
      </c>
      <c r="D41" s="130" t="str">
        <f t="shared" si="25"/>
        <v/>
      </c>
      <c r="E41" s="130" t="str">
        <f t="shared" si="26"/>
        <v/>
      </c>
      <c r="F41" s="130" t="str">
        <f t="shared" si="27"/>
        <v/>
      </c>
      <c r="H41" s="132" t="e">
        <f t="shared" si="28"/>
        <v>#N/A</v>
      </c>
      <c r="I41" s="133" t="e">
        <f t="shared" si="29"/>
        <v>#N/A</v>
      </c>
      <c r="J41" s="108"/>
      <c r="K41" s="108"/>
      <c r="L41" s="108"/>
      <c r="M41" s="108"/>
      <c r="N41" s="108"/>
      <c r="O41" s="108"/>
      <c r="P41" s="108"/>
      <c r="Q41" s="108"/>
      <c r="R41" s="108"/>
      <c r="T41" s="30"/>
      <c r="U41" s="103" t="e">
        <f t="shared" si="30"/>
        <v>#N/A</v>
      </c>
      <c r="V41" s="24" t="str">
        <f t="shared" si="31"/>
        <v>Sta-1-1-1</v>
      </c>
      <c r="W41" s="24" t="str">
        <f t="shared" si="32"/>
        <v>Sta-1-2-1</v>
      </c>
      <c r="X41" s="24" t="str">
        <f t="shared" si="33"/>
        <v>Sta-1-3-1</v>
      </c>
      <c r="Y41" s="107" t="e">
        <f t="shared" si="34"/>
        <v>#N/A</v>
      </c>
      <c r="Z41" s="108">
        <f t="shared" si="35"/>
        <v>0</v>
      </c>
      <c r="AA41" s="109">
        <f t="shared" si="36"/>
        <v>0</v>
      </c>
      <c r="AB41" s="113" t="e">
        <f t="shared" si="14"/>
        <v>#N/A</v>
      </c>
      <c r="AC41" s="114">
        <f t="shared" si="15"/>
        <v>0</v>
      </c>
      <c r="AD41" s="115">
        <f t="shared" si="16"/>
        <v>0</v>
      </c>
      <c r="AE41" s="107" t="e">
        <f t="shared" si="37"/>
        <v>#N/A</v>
      </c>
      <c r="AF41" s="109" t="e">
        <f t="shared" si="38"/>
        <v>#N/A</v>
      </c>
      <c r="AG41" s="107" t="e">
        <f t="shared" si="17"/>
        <v>#N/A</v>
      </c>
      <c r="AH41" s="108" t="e">
        <f t="shared" si="18"/>
        <v>#N/A</v>
      </c>
      <c r="AI41" s="109" t="e">
        <f t="shared" si="19"/>
        <v>#N/A</v>
      </c>
      <c r="AJ41" s="24" t="e">
        <f t="shared" si="20"/>
        <v>#N/A</v>
      </c>
      <c r="AK41" s="24" t="e">
        <f t="shared" si="21"/>
        <v>#N/A</v>
      </c>
      <c r="AL41" s="122" t="e">
        <f t="shared" si="22"/>
        <v>#N/A</v>
      </c>
      <c r="AM41" s="123" t="e">
        <f t="shared" si="23"/>
        <v>#N/A</v>
      </c>
      <c r="AN41" s="124" t="e">
        <f t="shared" si="24"/>
        <v>#N/A</v>
      </c>
    </row>
    <row r="42" spans="3:40" x14ac:dyDescent="0.25">
      <c r="C42" s="102" t="s">
        <v>114</v>
      </c>
      <c r="D42" s="130" t="str">
        <f t="shared" si="25"/>
        <v/>
      </c>
      <c r="E42" s="130" t="str">
        <f t="shared" si="26"/>
        <v/>
      </c>
      <c r="F42" s="130" t="str">
        <f t="shared" si="27"/>
        <v/>
      </c>
      <c r="H42" s="132" t="e">
        <f t="shared" si="28"/>
        <v>#N/A</v>
      </c>
      <c r="I42" s="133" t="e">
        <f t="shared" si="29"/>
        <v>#N/A</v>
      </c>
      <c r="J42" s="108"/>
      <c r="K42" s="108"/>
      <c r="L42" s="108"/>
      <c r="M42" s="108"/>
      <c r="N42" s="108"/>
      <c r="O42" s="108"/>
      <c r="P42" s="108"/>
      <c r="Q42" s="108"/>
      <c r="R42" s="108"/>
      <c r="T42" s="30"/>
      <c r="U42" s="103" t="e">
        <f t="shared" si="30"/>
        <v>#N/A</v>
      </c>
      <c r="V42" s="24" t="str">
        <f t="shared" si="31"/>
        <v>Sta-2-1-1</v>
      </c>
      <c r="W42" s="24" t="str">
        <f t="shared" si="32"/>
        <v>Sta-2-2-1</v>
      </c>
      <c r="X42" s="24" t="str">
        <f t="shared" si="33"/>
        <v>Sta-2-3-1</v>
      </c>
      <c r="Y42" s="107" t="e">
        <f t="shared" si="34"/>
        <v>#N/A</v>
      </c>
      <c r="Z42" s="108">
        <f t="shared" si="35"/>
        <v>0</v>
      </c>
      <c r="AA42" s="109">
        <f t="shared" si="36"/>
        <v>0</v>
      </c>
      <c r="AB42" s="113" t="e">
        <f t="shared" si="14"/>
        <v>#N/A</v>
      </c>
      <c r="AC42" s="114">
        <f t="shared" si="15"/>
        <v>0</v>
      </c>
      <c r="AD42" s="115">
        <f t="shared" si="16"/>
        <v>0</v>
      </c>
      <c r="AE42" s="107" t="e">
        <f t="shared" si="37"/>
        <v>#N/A</v>
      </c>
      <c r="AF42" s="109" t="e">
        <f t="shared" si="38"/>
        <v>#N/A</v>
      </c>
      <c r="AG42" s="107" t="e">
        <f t="shared" si="17"/>
        <v>#N/A</v>
      </c>
      <c r="AH42" s="108" t="e">
        <f t="shared" si="18"/>
        <v>#N/A</v>
      </c>
      <c r="AI42" s="109" t="e">
        <f t="shared" si="19"/>
        <v>#N/A</v>
      </c>
      <c r="AJ42" s="24" t="e">
        <f t="shared" si="20"/>
        <v>#N/A</v>
      </c>
      <c r="AK42" s="24" t="e">
        <f t="shared" si="21"/>
        <v>#N/A</v>
      </c>
      <c r="AL42" s="122" t="e">
        <f t="shared" si="22"/>
        <v>#N/A</v>
      </c>
      <c r="AM42" s="123" t="e">
        <f t="shared" si="23"/>
        <v>#N/A</v>
      </c>
      <c r="AN42" s="124" t="e">
        <f t="shared" si="24"/>
        <v>#N/A</v>
      </c>
    </row>
    <row r="43" spans="3:40" x14ac:dyDescent="0.25">
      <c r="C43" s="102" t="s">
        <v>116</v>
      </c>
      <c r="D43" s="130" t="str">
        <f t="shared" si="25"/>
        <v/>
      </c>
      <c r="E43" s="130" t="str">
        <f t="shared" si="26"/>
        <v/>
      </c>
      <c r="F43" s="130" t="str">
        <f t="shared" si="27"/>
        <v/>
      </c>
      <c r="H43" s="132" t="e">
        <f t="shared" si="28"/>
        <v>#N/A</v>
      </c>
      <c r="I43" s="133" t="e">
        <f t="shared" si="29"/>
        <v>#N/A</v>
      </c>
      <c r="J43" s="108"/>
      <c r="K43" s="108"/>
      <c r="L43" s="108"/>
      <c r="M43" s="108"/>
      <c r="N43" s="108"/>
      <c r="O43" s="108"/>
      <c r="P43" s="108"/>
      <c r="Q43" s="108"/>
      <c r="R43" s="108"/>
      <c r="T43" s="30"/>
      <c r="U43" s="103" t="e">
        <f t="shared" si="30"/>
        <v>#N/A</v>
      </c>
      <c r="V43" s="24" t="str">
        <f t="shared" si="31"/>
        <v>Sta-3-1-1</v>
      </c>
      <c r="W43" s="24" t="str">
        <f t="shared" si="32"/>
        <v>Sta-3-2-1</v>
      </c>
      <c r="X43" s="24" t="str">
        <f t="shared" si="33"/>
        <v>Sta-3-3-1</v>
      </c>
      <c r="Y43" s="107" t="e">
        <f t="shared" si="34"/>
        <v>#N/A</v>
      </c>
      <c r="Z43" s="108">
        <f t="shared" si="35"/>
        <v>0</v>
      </c>
      <c r="AA43" s="109">
        <f t="shared" si="36"/>
        <v>0</v>
      </c>
      <c r="AB43" s="113" t="e">
        <f t="shared" si="14"/>
        <v>#N/A</v>
      </c>
      <c r="AC43" s="114">
        <f t="shared" si="15"/>
        <v>0</v>
      </c>
      <c r="AD43" s="115">
        <f t="shared" si="16"/>
        <v>0</v>
      </c>
      <c r="AE43" s="107" t="e">
        <f t="shared" si="37"/>
        <v>#N/A</v>
      </c>
      <c r="AF43" s="109" t="e">
        <f t="shared" si="38"/>
        <v>#N/A</v>
      </c>
      <c r="AG43" s="107" t="e">
        <f t="shared" si="17"/>
        <v>#N/A</v>
      </c>
      <c r="AH43" s="108" t="e">
        <f t="shared" si="18"/>
        <v>#N/A</v>
      </c>
      <c r="AI43" s="109" t="e">
        <f t="shared" si="19"/>
        <v>#N/A</v>
      </c>
      <c r="AJ43" s="24" t="e">
        <f t="shared" si="20"/>
        <v>#N/A</v>
      </c>
      <c r="AK43" s="24" t="e">
        <f t="shared" si="21"/>
        <v>#N/A</v>
      </c>
      <c r="AL43" s="122" t="e">
        <f t="shared" si="22"/>
        <v>#N/A</v>
      </c>
      <c r="AM43" s="123" t="e">
        <f t="shared" si="23"/>
        <v>#N/A</v>
      </c>
      <c r="AN43" s="124" t="e">
        <f t="shared" si="24"/>
        <v>#N/A</v>
      </c>
    </row>
    <row r="44" spans="3:40" x14ac:dyDescent="0.25">
      <c r="C44" s="102" t="s">
        <v>118</v>
      </c>
      <c r="D44" s="130" t="str">
        <f t="shared" si="25"/>
        <v/>
      </c>
      <c r="E44" s="130" t="str">
        <f t="shared" si="26"/>
        <v/>
      </c>
      <c r="F44" s="130" t="str">
        <f t="shared" si="27"/>
        <v/>
      </c>
      <c r="H44" s="132" t="e">
        <f t="shared" si="28"/>
        <v>#N/A</v>
      </c>
      <c r="I44" s="133" t="e">
        <f t="shared" si="29"/>
        <v>#N/A</v>
      </c>
      <c r="J44" s="108"/>
      <c r="K44" s="108"/>
      <c r="L44" s="108"/>
      <c r="M44" s="108"/>
      <c r="N44" s="108"/>
      <c r="O44" s="108"/>
      <c r="P44" s="108"/>
      <c r="Q44" s="108"/>
      <c r="R44" s="108"/>
      <c r="T44" s="30"/>
      <c r="U44" s="103" t="e">
        <f t="shared" si="30"/>
        <v>#N/A</v>
      </c>
      <c r="V44" s="24" t="str">
        <f t="shared" si="31"/>
        <v>Sta-4-1-1</v>
      </c>
      <c r="W44" s="24" t="str">
        <f t="shared" si="32"/>
        <v>Sta-4-2-1</v>
      </c>
      <c r="X44" s="24" t="str">
        <f t="shared" si="33"/>
        <v>Sta-4-3-1</v>
      </c>
      <c r="Y44" s="107" t="e">
        <f t="shared" si="34"/>
        <v>#N/A</v>
      </c>
      <c r="Z44" s="108">
        <f t="shared" si="35"/>
        <v>0</v>
      </c>
      <c r="AA44" s="109">
        <f t="shared" si="36"/>
        <v>0</v>
      </c>
      <c r="AB44" s="113" t="e">
        <f t="shared" si="14"/>
        <v>#N/A</v>
      </c>
      <c r="AC44" s="114">
        <f t="shared" si="15"/>
        <v>0</v>
      </c>
      <c r="AD44" s="115">
        <f t="shared" si="16"/>
        <v>0</v>
      </c>
      <c r="AE44" s="107" t="e">
        <f t="shared" si="37"/>
        <v>#N/A</v>
      </c>
      <c r="AF44" s="109" t="e">
        <f t="shared" si="38"/>
        <v>#N/A</v>
      </c>
      <c r="AG44" s="107" t="e">
        <f t="shared" si="17"/>
        <v>#N/A</v>
      </c>
      <c r="AH44" s="108" t="e">
        <f t="shared" si="18"/>
        <v>#N/A</v>
      </c>
      <c r="AI44" s="109" t="e">
        <f t="shared" si="19"/>
        <v>#N/A</v>
      </c>
      <c r="AJ44" s="24" t="e">
        <f t="shared" si="20"/>
        <v>#N/A</v>
      </c>
      <c r="AK44" s="24" t="e">
        <f t="shared" si="21"/>
        <v>#N/A</v>
      </c>
      <c r="AL44" s="122" t="e">
        <f t="shared" si="22"/>
        <v>#N/A</v>
      </c>
      <c r="AM44" s="123" t="e">
        <f t="shared" si="23"/>
        <v>#N/A</v>
      </c>
      <c r="AN44" s="124" t="e">
        <f t="shared" si="24"/>
        <v>#N/A</v>
      </c>
    </row>
    <row r="45" spans="3:40" x14ac:dyDescent="0.25">
      <c r="C45" s="102" t="s">
        <v>120</v>
      </c>
      <c r="D45" s="130" t="str">
        <f t="shared" si="25"/>
        <v/>
      </c>
      <c r="E45" s="130" t="str">
        <f t="shared" si="26"/>
        <v/>
      </c>
      <c r="F45" s="130" t="str">
        <f t="shared" si="27"/>
        <v/>
      </c>
      <c r="H45" s="132" t="e">
        <f t="shared" si="28"/>
        <v>#N/A</v>
      </c>
      <c r="I45" s="133" t="e">
        <f t="shared" si="29"/>
        <v>#N/A</v>
      </c>
      <c r="J45" s="108"/>
      <c r="K45" s="108"/>
      <c r="L45" s="108"/>
      <c r="M45" s="108"/>
      <c r="N45" s="108"/>
      <c r="O45" s="108"/>
      <c r="P45" s="108"/>
      <c r="Q45" s="108"/>
      <c r="R45" s="108"/>
      <c r="T45" s="30"/>
      <c r="U45" s="103" t="e">
        <f t="shared" si="30"/>
        <v>#N/A</v>
      </c>
      <c r="V45" s="24" t="str">
        <f t="shared" si="31"/>
        <v>Urb-1-1-1</v>
      </c>
      <c r="W45" s="24" t="str">
        <f t="shared" si="32"/>
        <v>Urb-1-2-1</v>
      </c>
      <c r="X45" s="24" t="str">
        <f t="shared" si="33"/>
        <v>Urb-1-3-1</v>
      </c>
      <c r="Y45" s="107" t="e">
        <f t="shared" si="34"/>
        <v>#N/A</v>
      </c>
      <c r="Z45" s="108">
        <f t="shared" si="35"/>
        <v>0</v>
      </c>
      <c r="AA45" s="109">
        <f t="shared" si="36"/>
        <v>0</v>
      </c>
      <c r="AB45" s="113" t="e">
        <f t="shared" si="14"/>
        <v>#N/A</v>
      </c>
      <c r="AC45" s="114">
        <f t="shared" si="15"/>
        <v>0</v>
      </c>
      <c r="AD45" s="115">
        <f t="shared" si="16"/>
        <v>0</v>
      </c>
      <c r="AE45" s="107" t="e">
        <f t="shared" si="37"/>
        <v>#N/A</v>
      </c>
      <c r="AF45" s="109" t="e">
        <f t="shared" si="38"/>
        <v>#N/A</v>
      </c>
      <c r="AG45" s="107" t="e">
        <f t="shared" si="17"/>
        <v>#N/A</v>
      </c>
      <c r="AH45" s="108" t="e">
        <f t="shared" si="18"/>
        <v>#N/A</v>
      </c>
      <c r="AI45" s="109" t="e">
        <f t="shared" si="19"/>
        <v>#N/A</v>
      </c>
      <c r="AJ45" s="24" t="e">
        <f t="shared" si="20"/>
        <v>#N/A</v>
      </c>
      <c r="AK45" s="24" t="e">
        <f t="shared" si="21"/>
        <v>#N/A</v>
      </c>
      <c r="AL45" s="122" t="e">
        <f t="shared" si="22"/>
        <v>#N/A</v>
      </c>
      <c r="AM45" s="123" t="e">
        <f t="shared" si="23"/>
        <v>#N/A</v>
      </c>
      <c r="AN45" s="124" t="e">
        <f t="shared" si="24"/>
        <v>#N/A</v>
      </c>
    </row>
    <row r="46" spans="3:40" x14ac:dyDescent="0.25">
      <c r="C46" s="102" t="s">
        <v>121</v>
      </c>
      <c r="D46" s="130" t="str">
        <f t="shared" si="25"/>
        <v/>
      </c>
      <c r="E46" s="130" t="str">
        <f t="shared" si="26"/>
        <v/>
      </c>
      <c r="F46" s="130" t="str">
        <f t="shared" si="27"/>
        <v/>
      </c>
      <c r="H46" s="132" t="e">
        <f t="shared" si="28"/>
        <v>#N/A</v>
      </c>
      <c r="I46" s="133" t="e">
        <f t="shared" si="29"/>
        <v>#N/A</v>
      </c>
      <c r="J46" s="108"/>
      <c r="K46" s="108"/>
      <c r="L46" s="108"/>
      <c r="M46" s="108"/>
      <c r="N46" s="108"/>
      <c r="O46" s="108"/>
      <c r="P46" s="108"/>
      <c r="Q46" s="108"/>
      <c r="R46" s="108"/>
      <c r="T46" s="30"/>
      <c r="U46" s="103" t="e">
        <f t="shared" si="30"/>
        <v>#N/A</v>
      </c>
      <c r="V46" s="24" t="str">
        <f t="shared" si="31"/>
        <v>Urb-2-1-1</v>
      </c>
      <c r="W46" s="24" t="str">
        <f t="shared" si="32"/>
        <v>Urb-2-2-1</v>
      </c>
      <c r="X46" s="24" t="str">
        <f t="shared" si="33"/>
        <v>Urb-2-3-1</v>
      </c>
      <c r="Y46" s="107" t="e">
        <f t="shared" si="34"/>
        <v>#N/A</v>
      </c>
      <c r="Z46" s="108">
        <f t="shared" si="35"/>
        <v>0</v>
      </c>
      <c r="AA46" s="109">
        <f t="shared" si="36"/>
        <v>0</v>
      </c>
      <c r="AB46" s="113" t="e">
        <f t="shared" si="14"/>
        <v>#N/A</v>
      </c>
      <c r="AC46" s="114">
        <f t="shared" si="15"/>
        <v>0</v>
      </c>
      <c r="AD46" s="115">
        <f t="shared" si="16"/>
        <v>0</v>
      </c>
      <c r="AE46" s="107" t="e">
        <f t="shared" si="37"/>
        <v>#N/A</v>
      </c>
      <c r="AF46" s="109" t="e">
        <f t="shared" si="38"/>
        <v>#N/A</v>
      </c>
      <c r="AG46" s="107" t="e">
        <f t="shared" si="17"/>
        <v>#N/A</v>
      </c>
      <c r="AH46" s="108" t="e">
        <f t="shared" si="18"/>
        <v>#N/A</v>
      </c>
      <c r="AI46" s="109" t="e">
        <f t="shared" si="19"/>
        <v>#N/A</v>
      </c>
      <c r="AJ46" s="24" t="e">
        <f t="shared" si="20"/>
        <v>#N/A</v>
      </c>
      <c r="AK46" s="24" t="e">
        <f t="shared" si="21"/>
        <v>#N/A</v>
      </c>
      <c r="AL46" s="122" t="e">
        <f t="shared" si="22"/>
        <v>#N/A</v>
      </c>
      <c r="AM46" s="123" t="e">
        <f t="shared" si="23"/>
        <v>#N/A</v>
      </c>
      <c r="AN46" s="124" t="e">
        <f t="shared" si="24"/>
        <v>#N/A</v>
      </c>
    </row>
    <row r="47" spans="3:40" x14ac:dyDescent="0.25">
      <c r="C47" s="102" t="s">
        <v>124</v>
      </c>
      <c r="D47" s="130" t="str">
        <f t="shared" si="25"/>
        <v/>
      </c>
      <c r="E47" s="130" t="str">
        <f t="shared" si="26"/>
        <v/>
      </c>
      <c r="F47" s="130" t="str">
        <f t="shared" si="27"/>
        <v/>
      </c>
      <c r="H47" s="132" t="e">
        <f t="shared" si="28"/>
        <v>#N/A</v>
      </c>
      <c r="I47" s="133" t="e">
        <f t="shared" si="29"/>
        <v>#N/A</v>
      </c>
      <c r="J47" s="108"/>
      <c r="K47" s="108"/>
      <c r="L47" s="108"/>
      <c r="M47" s="108"/>
      <c r="N47" s="108"/>
      <c r="O47" s="108"/>
      <c r="P47" s="108"/>
      <c r="Q47" s="108"/>
      <c r="R47" s="108"/>
      <c r="T47" s="30"/>
      <c r="U47" s="103" t="e">
        <f t="shared" si="30"/>
        <v>#N/A</v>
      </c>
      <c r="V47" s="157" t="str">
        <f>C47&amp;"-10-1"</f>
        <v>Inn-1-10-1</v>
      </c>
      <c r="W47" s="157"/>
      <c r="X47" s="157"/>
      <c r="Y47" s="110" t="e">
        <f t="shared" si="34"/>
        <v>#N/A</v>
      </c>
      <c r="Z47" s="111">
        <f t="shared" si="35"/>
        <v>0</v>
      </c>
      <c r="AA47" s="112">
        <f t="shared" si="36"/>
        <v>0</v>
      </c>
      <c r="AB47" s="116" t="e">
        <f t="shared" si="14"/>
        <v>#N/A</v>
      </c>
      <c r="AC47" s="117">
        <f t="shared" si="15"/>
        <v>0</v>
      </c>
      <c r="AD47" s="118">
        <f t="shared" si="16"/>
        <v>0</v>
      </c>
      <c r="AE47" s="110" t="e">
        <f t="shared" si="37"/>
        <v>#N/A</v>
      </c>
      <c r="AF47" s="112" t="e">
        <f t="shared" si="38"/>
        <v>#N/A</v>
      </c>
      <c r="AG47" s="110" t="e">
        <f t="shared" si="17"/>
        <v>#N/A</v>
      </c>
      <c r="AH47" s="111" t="e">
        <f t="shared" si="18"/>
        <v>#N/A</v>
      </c>
      <c r="AI47" s="112" t="e">
        <f t="shared" si="19"/>
        <v>#N/A</v>
      </c>
      <c r="AJ47" s="24" t="e">
        <f t="shared" si="20"/>
        <v>#N/A</v>
      </c>
      <c r="AK47" s="24" t="e">
        <f t="shared" si="21"/>
        <v>#N/A</v>
      </c>
      <c r="AL47" s="125" t="e">
        <f t="shared" si="22"/>
        <v>#N/A</v>
      </c>
      <c r="AM47" s="126" t="e">
        <f t="shared" si="23"/>
        <v>#N/A</v>
      </c>
      <c r="AN47" s="127" t="e">
        <f t="shared" si="24"/>
        <v>#N/A</v>
      </c>
    </row>
    <row r="48" spans="3:40" ht="13.8" thickBot="1" x14ac:dyDescent="0.3">
      <c r="T48" s="30"/>
      <c r="AL48" s="128" t="e">
        <f>SUM(AL4:AL47)</f>
        <v>#N/A</v>
      </c>
      <c r="AM48" s="128" t="e">
        <f>SUM(AM4:AM47)</f>
        <v>#N/A</v>
      </c>
      <c r="AN48" s="128" t="e">
        <f>SUM(AN4:AN47)</f>
        <v>#N/A</v>
      </c>
    </row>
    <row r="49" spans="8:20" ht="13.8" thickBot="1" x14ac:dyDescent="0.3">
      <c r="H49" s="142" t="s">
        <v>297</v>
      </c>
      <c r="I49" s="134" t="e">
        <f>SUM(I4:I46)</f>
        <v>#N/A</v>
      </c>
      <c r="T49" s="30"/>
    </row>
    <row r="50" spans="8:20" x14ac:dyDescent="0.25">
      <c r="T50" s="30"/>
    </row>
    <row r="51" spans="8:20" x14ac:dyDescent="0.25">
      <c r="T51" s="30"/>
    </row>
    <row r="52" spans="8:20" x14ac:dyDescent="0.25">
      <c r="T52" s="30"/>
    </row>
    <row r="53" spans="8:20" x14ac:dyDescent="0.25">
      <c r="T53" s="30"/>
    </row>
    <row r="54" spans="8:20" x14ac:dyDescent="0.25">
      <c r="T54" s="30"/>
    </row>
    <row r="55" spans="8:20" x14ac:dyDescent="0.25">
      <c r="T55" s="30"/>
    </row>
    <row r="56" spans="8:20" x14ac:dyDescent="0.25">
      <c r="T56" s="30"/>
    </row>
    <row r="57" spans="8:20" x14ac:dyDescent="0.25">
      <c r="T57" s="30"/>
    </row>
    <row r="58" spans="8:20" x14ac:dyDescent="0.25">
      <c r="T58" s="30"/>
    </row>
    <row r="59" spans="8:20" x14ac:dyDescent="0.25">
      <c r="T59" s="30"/>
    </row>
    <row r="60" spans="8:20" x14ac:dyDescent="0.25">
      <c r="T60" s="30"/>
    </row>
    <row r="61" spans="8:20" x14ac:dyDescent="0.25">
      <c r="T61" s="30"/>
    </row>
    <row r="62" spans="8:20" x14ac:dyDescent="0.25">
      <c r="T62" s="30"/>
    </row>
    <row r="63" spans="8:20" x14ac:dyDescent="0.25">
      <c r="T63" s="30"/>
    </row>
    <row r="64" spans="8:20" x14ac:dyDescent="0.25">
      <c r="T64" s="30"/>
    </row>
    <row r="65" spans="20:20" x14ac:dyDescent="0.25">
      <c r="T65" s="30"/>
    </row>
    <row r="66" spans="20:20" x14ac:dyDescent="0.25">
      <c r="T66" s="30"/>
    </row>
    <row r="67" spans="20:20" x14ac:dyDescent="0.25">
      <c r="T67" s="30"/>
    </row>
    <row r="68" spans="20:20" x14ac:dyDescent="0.25">
      <c r="T68" s="30"/>
    </row>
    <row r="69" spans="20:20" x14ac:dyDescent="0.25">
      <c r="T69" s="30"/>
    </row>
    <row r="70" spans="20:20" x14ac:dyDescent="0.25">
      <c r="T70" s="30"/>
    </row>
    <row r="71" spans="20:20" x14ac:dyDescent="0.25">
      <c r="T71" s="30"/>
    </row>
    <row r="72" spans="20:20" x14ac:dyDescent="0.25">
      <c r="T72" s="30"/>
    </row>
    <row r="73" spans="20:20" x14ac:dyDescent="0.25">
      <c r="T73" s="30"/>
    </row>
    <row r="74" spans="20:20" x14ac:dyDescent="0.25">
      <c r="T74" s="30"/>
    </row>
    <row r="75" spans="20:20" x14ac:dyDescent="0.25">
      <c r="T75" s="30"/>
    </row>
    <row r="76" spans="20:20" x14ac:dyDescent="0.25">
      <c r="T76" s="30"/>
    </row>
    <row r="77" spans="20:20" x14ac:dyDescent="0.25">
      <c r="T77" s="30"/>
    </row>
    <row r="78" spans="20:20" x14ac:dyDescent="0.25">
      <c r="T78" s="30"/>
    </row>
    <row r="79" spans="20:20" x14ac:dyDescent="0.25">
      <c r="T79" s="30"/>
    </row>
    <row r="80" spans="20:20" x14ac:dyDescent="0.25">
      <c r="T80" s="30"/>
    </row>
    <row r="81" spans="20:20" x14ac:dyDescent="0.25">
      <c r="T81" s="30"/>
    </row>
    <row r="82" spans="20:20" x14ac:dyDescent="0.25">
      <c r="T82" s="30"/>
    </row>
    <row r="83" spans="20:20" x14ac:dyDescent="0.25">
      <c r="T83" s="30"/>
    </row>
  </sheetData>
  <sheetProtection sheet="1" objects="1" scenarios="1" formatCells="0" formatColumns="0" formatRows="0"/>
  <sortState xmlns:xlrd2="http://schemas.microsoft.com/office/spreadsheetml/2017/richdata2" ref="AP4:AU6">
    <sortCondition ref="AU4:AU6"/>
  </sortState>
  <customSheetViews>
    <customSheetView guid="{2F9A33C5-705D-4A07-ADB6-21E456C526C6}" showGridLines="0" state="hidden">
      <pane xSplit="3" ySplit="2" topLeftCell="D3" activePane="bottomRight" state="frozenSplit"/>
      <selection pane="bottomRight" activeCell="D4" sqref="D4"/>
      <pageMargins left="0.7" right="0.7" top="0.75" bottom="0.75" header="0.3" footer="0.3"/>
      <pageSetup paperSize="9" orientation="portrait" horizontalDpi="4294967293" verticalDpi="4294967293" r:id="rId1"/>
    </customSheetView>
    <customSheetView guid="{0F24A28B-06F9-4620-BAD4-B239F41FF00A}" showGridLines="0" state="hidden">
      <pane xSplit="3" ySplit="2" topLeftCell="D3" activePane="bottomRight" state="frozenSplit"/>
      <selection pane="bottomRight" activeCell="D4" sqref="D4"/>
      <pageMargins left="0.7" right="0.7" top="0.75" bottom="0.75" header="0.3" footer="0.3"/>
      <pageSetup paperSize="9" orientation="portrait" horizontalDpi="4294967293" verticalDpi="4294967293" r:id="rId2"/>
    </customSheetView>
    <customSheetView guid="{856130BF-2D6B-484A-B5FC-68659BABEC5B}" showGridLines="0" state="hidden">
      <pane xSplit="3" ySplit="2" topLeftCell="D3" activePane="bottomRight" state="frozenSplit"/>
      <selection pane="bottomRight" activeCell="D4" sqref="D4"/>
      <pageMargins left="0.7" right="0.7" top="0.75" bottom="0.75" header="0.3" footer="0.3"/>
      <pageSetup paperSize="9" orientation="portrait" horizontalDpi="4294967293" verticalDpi="4294967293" r:id="rId3"/>
    </customSheetView>
    <customSheetView guid="{C1EC460D-BC24-4B7C-8A42-4C4CAB6DD547}" showGridLines="0" state="hidden">
      <pane xSplit="3" ySplit="2" topLeftCell="D3" activePane="bottomRight" state="frozenSplit"/>
      <selection pane="bottomRight" activeCell="D4" sqref="D4"/>
      <pageMargins left="0.7" right="0.7" top="0.75" bottom="0.75" header="0.3" footer="0.3"/>
      <pageSetup paperSize="9" orientation="portrait" horizontalDpi="4294967293" verticalDpi="4294967293" r:id="rId4"/>
    </customSheetView>
    <customSheetView guid="{872EA6DD-096B-4F25-A988-5DA4FC0DF5BD}" showGridLines="0" state="hidden">
      <pane xSplit="3" ySplit="2" topLeftCell="D3" activePane="bottomRight" state="frozenSplit"/>
      <selection pane="bottomRight" activeCell="D4" sqref="D4"/>
      <pageMargins left="0.7" right="0.7" top="0.75" bottom="0.75" header="0.3" footer="0.3"/>
      <pageSetup paperSize="9" orientation="portrait" horizontalDpi="4294967293" verticalDpi="4294967293" r:id="rId5"/>
    </customSheetView>
    <customSheetView guid="{49815ABC-A63B-4D41-AA7B-D5102D8E0BFC}" showGridLines="0" state="hidden">
      <pane xSplit="3" ySplit="2" topLeftCell="D3" activePane="bottomRight" state="frozenSplit"/>
      <selection pane="bottomRight" activeCell="D4" sqref="D4"/>
      <pageMargins left="0.7" right="0.7" top="0.75" bottom="0.75" header="0.3" footer="0.3"/>
      <pageSetup paperSize="9" orientation="portrait" horizontalDpi="4294967293" verticalDpi="4294967293" r:id="rId6"/>
    </customSheetView>
  </customSheetViews>
  <conditionalFormatting sqref="C4:C47">
    <cfRule type="expression" dxfId="0" priority="9">
      <formula>$F4=0</formula>
    </cfRule>
  </conditionalFormatting>
  <pageMargins left="0.7" right="0.7" top="0.75" bottom="0.75" header="0.3" footer="0.3"/>
  <pageSetup paperSize="9" orientation="portrait" horizontalDpi="4294967293" verticalDpi="4294967293" r:id="rId7"/>
  <drawing r:id="rId8"/>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rgb="FFFF0000"/>
  </sheetPr>
  <dimension ref="A1:X55"/>
  <sheetViews>
    <sheetView topLeftCell="I1" workbookViewId="0">
      <selection activeCell="I6" sqref="I6"/>
    </sheetView>
  </sheetViews>
  <sheetFormatPr defaultColWidth="9.109375" defaultRowHeight="14.4" x14ac:dyDescent="0.3"/>
  <cols>
    <col min="1" max="1" width="18.44140625" style="425" bestFit="1" customWidth="1"/>
    <col min="2" max="2" width="16.109375" style="425" bestFit="1" customWidth="1"/>
    <col min="3" max="3" width="19.6640625" style="425" bestFit="1" customWidth="1"/>
    <col min="4" max="4" width="10.109375" style="425" bestFit="1" customWidth="1"/>
    <col min="5" max="5" width="18.109375" style="425" bestFit="1" customWidth="1"/>
    <col min="6" max="6" width="18.109375" style="425" customWidth="1"/>
    <col min="7" max="7" width="30.88671875" style="425" bestFit="1" customWidth="1"/>
    <col min="8" max="8" width="7.5546875" style="425" bestFit="1" customWidth="1"/>
    <col min="9" max="9" width="18.33203125" style="425" bestFit="1" customWidth="1"/>
    <col min="10" max="10" width="18.44140625" style="425" bestFit="1" customWidth="1"/>
    <col min="11" max="11" width="21.109375" style="425" customWidth="1"/>
    <col min="12" max="12" width="18" style="425" bestFit="1" customWidth="1"/>
    <col min="13" max="13" width="15.88671875" style="425" bestFit="1" customWidth="1"/>
    <col min="14" max="14" width="14.88671875" style="425" bestFit="1" customWidth="1"/>
    <col min="15" max="15" width="13.88671875" style="425" bestFit="1" customWidth="1"/>
    <col min="16" max="16" width="23.109375" style="425" bestFit="1" customWidth="1"/>
    <col min="17" max="17" width="18.44140625" style="425" bestFit="1" customWidth="1"/>
    <col min="18" max="18" width="16.44140625" style="425" bestFit="1" customWidth="1"/>
    <col min="19" max="19" width="15" style="425" bestFit="1" customWidth="1"/>
    <col min="20" max="20" width="13.44140625" style="425" bestFit="1" customWidth="1"/>
    <col min="21" max="21" width="12" style="425" bestFit="1" customWidth="1"/>
    <col min="22" max="22" width="7.6640625" style="425" bestFit="1" customWidth="1"/>
    <col min="23" max="23" width="11" style="425" bestFit="1" customWidth="1"/>
    <col min="24" max="16384" width="9.109375" style="425"/>
  </cols>
  <sheetData>
    <row r="1" spans="1:19" x14ac:dyDescent="0.3">
      <c r="A1" s="446" t="s">
        <v>690</v>
      </c>
      <c r="B1" s="446" t="s">
        <v>315</v>
      </c>
      <c r="C1" s="446" t="s">
        <v>316</v>
      </c>
      <c r="D1" s="446" t="s">
        <v>528</v>
      </c>
      <c r="E1" s="446" t="s">
        <v>691</v>
      </c>
      <c r="F1" s="446" t="s">
        <v>808</v>
      </c>
      <c r="G1" s="446" t="s">
        <v>692</v>
      </c>
      <c r="H1" s="446" t="s">
        <v>693</v>
      </c>
      <c r="I1" s="446" t="s">
        <v>694</v>
      </c>
      <c r="J1" s="446" t="s">
        <v>809</v>
      </c>
      <c r="K1" s="446" t="s">
        <v>816</v>
      </c>
      <c r="L1" s="446" t="s">
        <v>695</v>
      </c>
      <c r="M1" s="446" t="s">
        <v>810</v>
      </c>
      <c r="N1" s="446" t="s">
        <v>696</v>
      </c>
      <c r="O1" s="446" t="s">
        <v>697</v>
      </c>
      <c r="P1" s="446" t="s">
        <v>698</v>
      </c>
      <c r="Q1" s="446" t="s">
        <v>699</v>
      </c>
      <c r="R1" s="446" t="s">
        <v>700</v>
      </c>
      <c r="S1" s="446" t="s">
        <v>811</v>
      </c>
    </row>
    <row r="2" spans="1:19" x14ac:dyDescent="0.3">
      <c r="A2" s="448">
        <v>0.75</v>
      </c>
      <c r="B2" s="448">
        <v>0</v>
      </c>
      <c r="C2" s="449" t="s">
        <v>317</v>
      </c>
      <c r="D2" s="447" t="s">
        <v>651</v>
      </c>
      <c r="E2" s="447" t="s">
        <v>651</v>
      </c>
      <c r="F2" s="447" t="s">
        <v>651</v>
      </c>
      <c r="G2" s="447" t="s">
        <v>651</v>
      </c>
      <c r="H2" s="447" t="s">
        <v>651</v>
      </c>
      <c r="I2" s="447" t="s">
        <v>651</v>
      </c>
      <c r="J2" s="447" t="s">
        <v>651</v>
      </c>
      <c r="K2" s="447" t="s">
        <v>651</v>
      </c>
      <c r="L2" s="447" t="s">
        <v>651</v>
      </c>
      <c r="M2" s="447" t="s">
        <v>651</v>
      </c>
      <c r="N2" s="447" t="s">
        <v>651</v>
      </c>
      <c r="O2" s="447" t="s">
        <v>651</v>
      </c>
      <c r="P2" s="447" t="s">
        <v>651</v>
      </c>
      <c r="Q2" s="586" t="s">
        <v>651</v>
      </c>
      <c r="R2" s="447" t="s">
        <v>651</v>
      </c>
      <c r="S2" s="447" t="s">
        <v>651</v>
      </c>
    </row>
    <row r="3" spans="1:19" x14ac:dyDescent="0.3">
      <c r="B3" s="425">
        <v>1</v>
      </c>
      <c r="C3" s="425" t="s">
        <v>318</v>
      </c>
      <c r="D3" s="425" t="s">
        <v>701</v>
      </c>
      <c r="E3" s="425" t="s">
        <v>702</v>
      </c>
      <c r="F3" s="447" t="s">
        <v>675</v>
      </c>
      <c r="G3" s="425" t="s">
        <v>362</v>
      </c>
      <c r="H3" s="447" t="s">
        <v>650</v>
      </c>
      <c r="I3" s="586" t="s">
        <v>676</v>
      </c>
      <c r="J3" s="496" t="s">
        <v>689</v>
      </c>
      <c r="K3" s="488" t="s">
        <v>689</v>
      </c>
      <c r="L3" s="425" t="s">
        <v>650</v>
      </c>
      <c r="M3" s="425" t="s">
        <v>650</v>
      </c>
      <c r="N3" s="425" t="s">
        <v>681</v>
      </c>
      <c r="O3" s="425" t="s">
        <v>684</v>
      </c>
      <c r="P3" s="425" t="s">
        <v>686</v>
      </c>
      <c r="Q3" s="586" t="s">
        <v>317</v>
      </c>
      <c r="R3" s="425" t="s">
        <v>689</v>
      </c>
      <c r="S3" s="425" t="s">
        <v>675</v>
      </c>
    </row>
    <row r="4" spans="1:19" x14ac:dyDescent="0.3">
      <c r="B4" s="425">
        <v>2</v>
      </c>
      <c r="C4" s="425" t="s">
        <v>319</v>
      </c>
      <c r="D4" s="425" t="s">
        <v>531</v>
      </c>
      <c r="E4" s="425" t="s">
        <v>703</v>
      </c>
      <c r="F4" s="425" t="s">
        <v>650</v>
      </c>
      <c r="G4" s="425" t="s">
        <v>363</v>
      </c>
      <c r="H4" s="447" t="s">
        <v>675</v>
      </c>
      <c r="I4" s="586" t="s">
        <v>677</v>
      </c>
      <c r="J4" s="496" t="s">
        <v>845</v>
      </c>
      <c r="K4" s="498" t="s">
        <v>846</v>
      </c>
      <c r="L4" s="425" t="s">
        <v>679</v>
      </c>
      <c r="M4" s="425" t="s">
        <v>675</v>
      </c>
      <c r="N4" s="425" t="s">
        <v>682</v>
      </c>
      <c r="O4" s="425" t="s">
        <v>685</v>
      </c>
      <c r="P4" s="425" t="s">
        <v>687</v>
      </c>
      <c r="Q4" s="586" t="s">
        <v>688</v>
      </c>
      <c r="R4" s="494" t="s">
        <v>843</v>
      </c>
      <c r="S4" s="425" t="s">
        <v>650</v>
      </c>
    </row>
    <row r="5" spans="1:19" x14ac:dyDescent="0.3">
      <c r="B5" s="425">
        <v>3</v>
      </c>
      <c r="C5" s="425" t="s">
        <v>320</v>
      </c>
      <c r="D5" s="425" t="s">
        <v>270</v>
      </c>
      <c r="G5" s="425" t="s">
        <v>364</v>
      </c>
      <c r="I5" s="586" t="s">
        <v>678</v>
      </c>
      <c r="J5" s="496" t="s">
        <v>817</v>
      </c>
      <c r="K5" s="498" t="s">
        <v>680</v>
      </c>
      <c r="N5" s="425" t="s">
        <v>683</v>
      </c>
      <c r="O5" s="425" t="s">
        <v>683</v>
      </c>
      <c r="Q5" s="586" t="s">
        <v>807</v>
      </c>
      <c r="R5" s="494" t="s">
        <v>680</v>
      </c>
    </row>
    <row r="6" spans="1:19" x14ac:dyDescent="0.3">
      <c r="B6" s="425">
        <v>4</v>
      </c>
      <c r="C6" s="425" t="s">
        <v>321</v>
      </c>
      <c r="D6" s="425" t="s">
        <v>536</v>
      </c>
      <c r="G6" s="425" t="s">
        <v>365</v>
      </c>
    </row>
    <row r="7" spans="1:19" x14ac:dyDescent="0.3">
      <c r="G7" s="425" t="s">
        <v>366</v>
      </c>
    </row>
    <row r="8" spans="1:19" x14ac:dyDescent="0.3">
      <c r="G8" s="425" t="s">
        <v>176</v>
      </c>
    </row>
    <row r="9" spans="1:19" x14ac:dyDescent="0.3">
      <c r="G9" s="425" t="s">
        <v>367</v>
      </c>
    </row>
    <row r="10" spans="1:19" x14ac:dyDescent="0.3">
      <c r="G10" s="425" t="s">
        <v>368</v>
      </c>
    </row>
    <row r="11" spans="1:19" x14ac:dyDescent="0.3">
      <c r="G11" s="425" t="s">
        <v>369</v>
      </c>
    </row>
    <row r="12" spans="1:19" x14ac:dyDescent="0.3">
      <c r="G12" s="425" t="s">
        <v>370</v>
      </c>
    </row>
    <row r="13" spans="1:19" x14ac:dyDescent="0.3">
      <c r="G13" s="425" t="s">
        <v>371</v>
      </c>
    </row>
    <row r="54" spans="24:24" x14ac:dyDescent="0.3">
      <c r="X54" s="446"/>
    </row>
    <row r="55" spans="24:24" x14ac:dyDescent="0.3">
      <c r="X55" s="446"/>
    </row>
  </sheetData>
  <sheetProtection sheet="1" objects="1" scenarios="1" formatCells="0" formatColumns="0" formatRows="0"/>
  <customSheetViews>
    <customSheetView guid="{2F9A33C5-705D-4A07-ADB6-21E456C526C6}" state="hidden" topLeftCell="E1">
      <pane ySplit="1" topLeftCell="A2" activePane="bottomLeft" state="frozenSplit"/>
      <selection pane="bottomLeft" activeCell="K6" sqref="K6"/>
      <pageMargins left="0.7" right="0.7" top="0.75" bottom="0.75" header="0.3" footer="0.3"/>
      <pageSetup paperSize="9" orientation="portrait" horizontalDpi="4294967293" verticalDpi="0" r:id="rId1"/>
    </customSheetView>
    <customSheetView guid="{0F24A28B-06F9-4620-BAD4-B239F41FF00A}" state="hidden" topLeftCell="E1">
      <pane ySplit="1" topLeftCell="A2" activePane="bottomLeft" state="frozenSplit"/>
      <selection pane="bottomLeft" activeCell="K6" sqref="K6"/>
      <pageMargins left="0.7" right="0.7" top="0.75" bottom="0.75" header="0.3" footer="0.3"/>
      <pageSetup paperSize="9" orientation="portrait" horizontalDpi="4294967293" verticalDpi="0" r:id="rId2"/>
    </customSheetView>
    <customSheetView guid="{856130BF-2D6B-484A-B5FC-68659BABEC5B}" state="hidden" topLeftCell="E1">
      <pane ySplit="1" topLeftCell="A2" activePane="bottomLeft" state="frozenSplit"/>
      <selection pane="bottomLeft" activeCell="K6" sqref="K6"/>
      <pageMargins left="0.7" right="0.7" top="0.75" bottom="0.75" header="0.3" footer="0.3"/>
      <pageSetup paperSize="9" orientation="portrait" horizontalDpi="4294967293" verticalDpi="0" r:id="rId3"/>
    </customSheetView>
    <customSheetView guid="{C1EC460D-BC24-4B7C-8A42-4C4CAB6DD547}" state="hidden" topLeftCell="E1">
      <pane ySplit="1" topLeftCell="A2" activePane="bottomLeft" state="frozenSplit"/>
      <selection pane="bottomLeft" activeCell="K6" sqref="K6"/>
      <pageMargins left="0.7" right="0.7" top="0.75" bottom="0.75" header="0.3" footer="0.3"/>
      <pageSetup paperSize="9" orientation="portrait" horizontalDpi="4294967293" verticalDpi="0" r:id="rId4"/>
    </customSheetView>
    <customSheetView guid="{872EA6DD-096B-4F25-A988-5DA4FC0DF5BD}" state="hidden" topLeftCell="E1">
      <pane ySplit="1" topLeftCell="A2" activePane="bottomLeft" state="frozenSplit"/>
      <selection pane="bottomLeft" activeCell="K6" sqref="K6"/>
      <pageMargins left="0.7" right="0.7" top="0.75" bottom="0.75" header="0.3" footer="0.3"/>
      <pageSetup paperSize="9" orientation="portrait" horizontalDpi="4294967293" verticalDpi="0" r:id="rId5"/>
    </customSheetView>
    <customSheetView guid="{49815ABC-A63B-4D41-AA7B-D5102D8E0BFC}" state="hidden" topLeftCell="E1">
      <pane ySplit="1" topLeftCell="A2" activePane="bottomLeft" state="frozenSplit"/>
      <selection pane="bottomLeft" activeCell="K6" sqref="K6"/>
      <pageMargins left="0.7" right="0.7" top="0.75" bottom="0.75" header="0.3" footer="0.3"/>
      <pageSetup paperSize="9" orientation="portrait" horizontalDpi="4294967293" verticalDpi="0" r:id="rId6"/>
    </customSheetView>
  </customSheetViews>
  <pageMargins left="0.7" right="0.7" top="0.75" bottom="0.75" header="0.3" footer="0.3"/>
  <pageSetup paperSize="9" orientation="portrait" horizontalDpi="4294967293" verticalDpi="0" r:id="rId7"/>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7">
    <tabColor rgb="FFFF0000"/>
  </sheetPr>
  <dimension ref="B1:U13"/>
  <sheetViews>
    <sheetView workbookViewId="0">
      <selection activeCell="I6" sqref="I6"/>
    </sheetView>
  </sheetViews>
  <sheetFormatPr defaultRowHeight="13.2" x14ac:dyDescent="0.25"/>
  <cols>
    <col min="1" max="1" width="1.6640625" customWidth="1"/>
    <col min="2" max="2" width="16.6640625" customWidth="1"/>
    <col min="3" max="3" width="19.33203125" bestFit="1" customWidth="1"/>
    <col min="4" max="4" width="3.6640625" customWidth="1"/>
    <col min="5" max="5" width="23.109375" bestFit="1" customWidth="1"/>
    <col min="6" max="6" width="3.6640625" customWidth="1"/>
    <col min="7" max="7" width="34.44140625" bestFit="1" customWidth="1"/>
    <col min="8" max="8" width="3.6640625" customWidth="1"/>
    <col min="9" max="9" width="11.5546875" bestFit="1" customWidth="1"/>
    <col min="10" max="10" width="3.6640625" customWidth="1"/>
    <col min="11" max="11" width="21.6640625" customWidth="1"/>
    <col min="13" max="13" width="3.6640625" customWidth="1"/>
    <col min="14" max="14" width="16.44140625" bestFit="1" customWidth="1"/>
    <col min="15" max="15" width="5.33203125" bestFit="1" customWidth="1"/>
    <col min="17" max="21" width="3.6640625" customWidth="1"/>
  </cols>
  <sheetData>
    <row r="1" spans="2:21" x14ac:dyDescent="0.25">
      <c r="B1" s="13" t="s">
        <v>315</v>
      </c>
      <c r="C1" s="13" t="s">
        <v>316</v>
      </c>
      <c r="E1" s="13" t="s">
        <v>153</v>
      </c>
      <c r="G1" s="13" t="s">
        <v>175</v>
      </c>
      <c r="I1" s="13" t="s">
        <v>178</v>
      </c>
      <c r="K1" s="13" t="s">
        <v>55</v>
      </c>
      <c r="L1" s="13" t="s">
        <v>241</v>
      </c>
      <c r="N1" s="13" t="s">
        <v>246</v>
      </c>
      <c r="O1" s="13" t="s">
        <v>241</v>
      </c>
    </row>
    <row r="2" spans="2:21" x14ac:dyDescent="0.25">
      <c r="B2" s="1">
        <v>0</v>
      </c>
      <c r="C2" s="1" t="s">
        <v>317</v>
      </c>
      <c r="E2" s="1" t="s">
        <v>409</v>
      </c>
      <c r="G2" s="1" t="s">
        <v>651</v>
      </c>
      <c r="I2" s="1" t="s">
        <v>179</v>
      </c>
      <c r="K2" s="1" t="s">
        <v>255</v>
      </c>
      <c r="L2" s="1">
        <v>0</v>
      </c>
      <c r="N2" s="1" t="s">
        <v>255</v>
      </c>
      <c r="O2" s="1">
        <v>1</v>
      </c>
    </row>
    <row r="3" spans="2:21" ht="14.4" x14ac:dyDescent="0.3">
      <c r="B3" s="1">
        <v>1</v>
      </c>
      <c r="C3" s="1" t="s">
        <v>318</v>
      </c>
      <c r="E3" s="1" t="s">
        <v>410</v>
      </c>
      <c r="G3" s="1" t="s">
        <v>362</v>
      </c>
      <c r="I3" s="1" t="s">
        <v>180</v>
      </c>
      <c r="K3" s="104" t="s">
        <v>235</v>
      </c>
      <c r="L3" s="104">
        <v>1</v>
      </c>
      <c r="N3" s="1" t="s">
        <v>252</v>
      </c>
      <c r="O3" s="1">
        <v>1</v>
      </c>
      <c r="Q3" s="8"/>
      <c r="R3" s="120">
        <v>0</v>
      </c>
      <c r="S3" s="120">
        <v>1</v>
      </c>
      <c r="T3" s="120">
        <v>2</v>
      </c>
      <c r="U3" s="120">
        <v>3</v>
      </c>
    </row>
    <row r="4" spans="2:21" ht="14.4" x14ac:dyDescent="0.3">
      <c r="B4" s="1">
        <v>2</v>
      </c>
      <c r="C4" s="1" t="s">
        <v>319</v>
      </c>
      <c r="E4" s="1" t="s">
        <v>411</v>
      </c>
      <c r="G4" s="1" t="s">
        <v>363</v>
      </c>
      <c r="I4" s="1" t="s">
        <v>177</v>
      </c>
      <c r="K4" s="104" t="s">
        <v>233</v>
      </c>
      <c r="L4" s="104">
        <v>2</v>
      </c>
      <c r="N4" s="1" t="s">
        <v>247</v>
      </c>
      <c r="O4" s="1">
        <v>1</v>
      </c>
      <c r="Q4" s="120">
        <v>0</v>
      </c>
      <c r="R4" s="18">
        <v>0</v>
      </c>
      <c r="S4" s="18">
        <v>0</v>
      </c>
      <c r="T4" s="18">
        <v>0</v>
      </c>
      <c r="U4" s="18">
        <v>0</v>
      </c>
    </row>
    <row r="5" spans="2:21" ht="14.4" x14ac:dyDescent="0.3">
      <c r="B5" s="1">
        <v>3</v>
      </c>
      <c r="C5" s="1" t="s">
        <v>320</v>
      </c>
      <c r="E5" s="1" t="s">
        <v>412</v>
      </c>
      <c r="G5" s="1" t="s">
        <v>364</v>
      </c>
      <c r="K5" s="104" t="s">
        <v>232</v>
      </c>
      <c r="L5" s="104">
        <v>3</v>
      </c>
      <c r="N5" s="1" t="s">
        <v>249</v>
      </c>
      <c r="O5" s="1">
        <v>2</v>
      </c>
      <c r="Q5" s="120">
        <v>1</v>
      </c>
      <c r="R5" s="18">
        <v>0</v>
      </c>
      <c r="S5" s="18">
        <v>1</v>
      </c>
      <c r="T5" s="18">
        <v>2</v>
      </c>
      <c r="U5" s="18">
        <v>3</v>
      </c>
    </row>
    <row r="6" spans="2:21" x14ac:dyDescent="0.25">
      <c r="B6" s="1">
        <v>4</v>
      </c>
      <c r="C6" s="1" t="s">
        <v>321</v>
      </c>
      <c r="G6" s="1" t="s">
        <v>365</v>
      </c>
      <c r="K6" s="1" t="s">
        <v>234</v>
      </c>
      <c r="L6" s="1">
        <v>4</v>
      </c>
      <c r="N6" s="1" t="s">
        <v>248</v>
      </c>
      <c r="O6" s="1">
        <v>3</v>
      </c>
      <c r="Q6" s="120">
        <v>2</v>
      </c>
      <c r="R6" s="18">
        <v>0</v>
      </c>
      <c r="S6" s="18">
        <v>2</v>
      </c>
      <c r="T6" s="18">
        <v>2</v>
      </c>
      <c r="U6" s="18">
        <v>3</v>
      </c>
    </row>
    <row r="7" spans="2:21" x14ac:dyDescent="0.25">
      <c r="G7" s="1" t="s">
        <v>366</v>
      </c>
      <c r="K7" s="1" t="s">
        <v>236</v>
      </c>
      <c r="L7" s="1">
        <v>5</v>
      </c>
      <c r="N7" s="1" t="s">
        <v>250</v>
      </c>
      <c r="O7" s="1">
        <v>4</v>
      </c>
      <c r="Q7" s="120">
        <v>3</v>
      </c>
      <c r="R7" s="18">
        <v>0</v>
      </c>
      <c r="S7" s="18">
        <v>3</v>
      </c>
      <c r="T7" s="18">
        <v>3</v>
      </c>
      <c r="U7" s="18">
        <v>3</v>
      </c>
    </row>
    <row r="8" spans="2:21" x14ac:dyDescent="0.25">
      <c r="G8" s="1" t="s">
        <v>176</v>
      </c>
      <c r="N8" s="1" t="s">
        <v>251</v>
      </c>
      <c r="O8" s="1">
        <v>4</v>
      </c>
    </row>
    <row r="9" spans="2:21" x14ac:dyDescent="0.25">
      <c r="G9" s="1" t="s">
        <v>367</v>
      </c>
    </row>
    <row r="10" spans="2:21" ht="14.4" x14ac:dyDescent="0.3">
      <c r="B10" s="11"/>
      <c r="G10" s="1" t="s">
        <v>368</v>
      </c>
      <c r="K10" s="105" t="s">
        <v>281</v>
      </c>
    </row>
    <row r="11" spans="2:21" ht="14.4" x14ac:dyDescent="0.3">
      <c r="G11" s="1" t="s">
        <v>369</v>
      </c>
      <c r="K11" s="105" t="s">
        <v>282</v>
      </c>
    </row>
    <row r="12" spans="2:21" x14ac:dyDescent="0.25">
      <c r="G12" s="1" t="s">
        <v>370</v>
      </c>
    </row>
    <row r="13" spans="2:21" x14ac:dyDescent="0.25">
      <c r="G13" s="1" t="s">
        <v>371</v>
      </c>
    </row>
  </sheetData>
  <sheetProtection formatCells="0" formatColumns="0" formatRows="0"/>
  <customSheetViews>
    <customSheetView guid="{2F9A33C5-705D-4A07-ADB6-21E456C526C6}">
      <selection activeCell="E2" sqref="E2"/>
      <pageMargins left="0.7" right="0.7" top="0.75" bottom="0.75" header="0.3" footer="0.3"/>
    </customSheetView>
    <customSheetView guid="{0F24A28B-06F9-4620-BAD4-B239F41FF00A}">
      <selection activeCell="E2" sqref="E2"/>
      <pageMargins left="0.7" right="0.7" top="0.75" bottom="0.75" header="0.3" footer="0.3"/>
    </customSheetView>
    <customSheetView guid="{856130BF-2D6B-484A-B5FC-68659BABEC5B}">
      <selection activeCell="E2" sqref="E2"/>
      <pageMargins left="0.7" right="0.7" top="0.75" bottom="0.75" header="0.3" footer="0.3"/>
    </customSheetView>
    <customSheetView guid="{C1EC460D-BC24-4B7C-8A42-4C4CAB6DD547}">
      <selection activeCell="E2" sqref="E2"/>
      <pageMargins left="0.7" right="0.7" top="0.75" bottom="0.75" header="0.3" footer="0.3"/>
    </customSheetView>
    <customSheetView guid="{872EA6DD-096B-4F25-A988-5DA4FC0DF5BD}">
      <selection activeCell="E2" sqref="E2"/>
      <pageMargins left="0.7" right="0.7" top="0.75" bottom="0.75" header="0.3" footer="0.3"/>
    </customSheetView>
    <customSheetView guid="{49815ABC-A63B-4D41-AA7B-D5102D8E0BFC}">
      <selection activeCell="E2" sqref="E2"/>
      <pageMargins left="0.7" right="0.7" top="0.75" bottom="0.75" header="0.3" footer="0.3"/>
    </customSheetView>
  </customSheetViews>
  <conditionalFormatting sqref="O2:O8">
    <cfRule type="iconSet" priority="3">
      <iconSet iconSet="4TrafficLights">
        <cfvo type="percent" val="0"/>
        <cfvo type="percent" val="25"/>
        <cfvo type="percent" val="50"/>
        <cfvo type="percent" val="75"/>
      </iconSet>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6">
    <tabColor theme="5"/>
  </sheetPr>
  <dimension ref="A1:O48"/>
  <sheetViews>
    <sheetView zoomScaleNormal="100" workbookViewId="0">
      <selection activeCell="H43" sqref="H43"/>
    </sheetView>
  </sheetViews>
  <sheetFormatPr defaultColWidth="9.109375" defaultRowHeight="14.4" x14ac:dyDescent="0.3"/>
  <cols>
    <col min="1" max="1" width="2.33203125" style="12" customWidth="1"/>
    <col min="2" max="2" width="30.109375" style="12" bestFit="1" customWidth="1"/>
    <col min="3" max="3" width="32.33203125" style="12" customWidth="1"/>
    <col min="4" max="4" width="9.109375" style="12" customWidth="1"/>
    <col min="5" max="5" width="8.6640625" style="12" customWidth="1"/>
    <col min="6" max="6" width="9.109375" style="12"/>
    <col min="7" max="7" width="39.88671875" style="12" customWidth="1"/>
    <col min="8" max="8" width="11.6640625" style="12" customWidth="1"/>
    <col min="9" max="16384" width="9.109375" style="12"/>
  </cols>
  <sheetData>
    <row r="1" spans="1:15" x14ac:dyDescent="0.3">
      <c r="A1" s="313"/>
      <c r="B1" s="313"/>
      <c r="C1" s="313"/>
      <c r="D1" s="313"/>
      <c r="E1" s="313"/>
      <c r="F1" s="313"/>
      <c r="G1" s="313"/>
      <c r="H1" s="313"/>
      <c r="I1" s="293"/>
      <c r="J1" s="293"/>
      <c r="K1" s="293"/>
      <c r="L1" s="293"/>
      <c r="M1" s="293"/>
      <c r="N1" s="293"/>
      <c r="O1" s="293"/>
    </row>
    <row r="2" spans="1:15" x14ac:dyDescent="0.3">
      <c r="A2" s="313"/>
      <c r="B2" s="313"/>
      <c r="C2" s="313"/>
      <c r="D2" s="313"/>
      <c r="E2" s="313"/>
      <c r="F2" s="313"/>
      <c r="G2" s="313"/>
      <c r="H2" s="313"/>
      <c r="I2" s="293"/>
      <c r="J2" s="293"/>
      <c r="K2" s="293"/>
      <c r="L2" s="293"/>
      <c r="M2" s="293"/>
      <c r="N2" s="293"/>
      <c r="O2" s="293"/>
    </row>
    <row r="3" spans="1:15" x14ac:dyDescent="0.3">
      <c r="A3" s="313"/>
      <c r="B3" s="313"/>
      <c r="C3" s="313"/>
      <c r="D3" s="313"/>
      <c r="E3" s="313"/>
      <c r="F3" s="313"/>
      <c r="G3" s="313"/>
      <c r="H3" s="313"/>
      <c r="I3" s="293"/>
      <c r="J3" s="293"/>
      <c r="K3" s="293"/>
      <c r="L3" s="293"/>
      <c r="M3" s="293"/>
      <c r="N3" s="293"/>
      <c r="O3" s="293"/>
    </row>
    <row r="4" spans="1:15" x14ac:dyDescent="0.3">
      <c r="A4" s="314"/>
      <c r="B4" s="314"/>
      <c r="C4" s="313"/>
      <c r="D4" s="313"/>
      <c r="E4" s="313"/>
      <c r="F4" s="313"/>
      <c r="G4" s="313"/>
      <c r="H4" s="313"/>
      <c r="I4" s="293"/>
      <c r="J4" s="293"/>
      <c r="K4" s="293"/>
      <c r="L4" s="293"/>
      <c r="M4" s="293"/>
      <c r="N4" s="293"/>
      <c r="O4" s="293"/>
    </row>
    <row r="5" spans="1:15" x14ac:dyDescent="0.3">
      <c r="A5" s="313"/>
      <c r="B5" s="313"/>
      <c r="C5" s="313"/>
      <c r="D5" s="313"/>
      <c r="E5" s="313"/>
      <c r="F5" s="313"/>
      <c r="G5" s="313"/>
      <c r="H5" s="313"/>
      <c r="I5" s="293"/>
      <c r="J5" s="293"/>
      <c r="K5" s="293"/>
      <c r="L5" s="293"/>
      <c r="M5" s="293"/>
      <c r="N5" s="293"/>
      <c r="O5" s="293"/>
    </row>
    <row r="6" spans="1:15" x14ac:dyDescent="0.3">
      <c r="A6" s="313"/>
      <c r="B6" s="313"/>
      <c r="C6" s="313"/>
      <c r="D6" s="313"/>
      <c r="E6" s="313"/>
      <c r="F6" s="313"/>
      <c r="G6" s="313"/>
      <c r="H6" s="313"/>
      <c r="I6" s="293"/>
      <c r="J6" s="293"/>
      <c r="K6" s="293"/>
      <c r="L6" s="293"/>
      <c r="M6" s="293"/>
      <c r="N6" s="293"/>
      <c r="O6" s="293"/>
    </row>
    <row r="7" spans="1:15" x14ac:dyDescent="0.3">
      <c r="A7" s="294"/>
      <c r="B7" s="294"/>
      <c r="C7" s="748" t="s">
        <v>129</v>
      </c>
      <c r="D7" s="748"/>
      <c r="E7" s="748"/>
      <c r="F7" s="748"/>
      <c r="G7" s="748" t="s">
        <v>130</v>
      </c>
      <c r="H7" s="748"/>
      <c r="I7" s="293"/>
      <c r="J7" s="293"/>
      <c r="K7" s="293"/>
      <c r="L7" s="293"/>
      <c r="M7" s="293"/>
      <c r="N7" s="293"/>
      <c r="O7" s="293"/>
    </row>
    <row r="8" spans="1:15" x14ac:dyDescent="0.3">
      <c r="A8" s="295"/>
      <c r="B8" s="295"/>
      <c r="C8" s="748" t="s">
        <v>131</v>
      </c>
      <c r="D8" s="748"/>
      <c r="E8" s="748"/>
      <c r="F8" s="315" t="s">
        <v>0</v>
      </c>
      <c r="G8" s="332" t="s">
        <v>131</v>
      </c>
      <c r="H8" s="315" t="s">
        <v>0</v>
      </c>
      <c r="I8" s="293"/>
      <c r="J8" s="293"/>
      <c r="K8" s="293"/>
      <c r="L8" s="293"/>
      <c r="M8" s="293"/>
      <c r="N8" s="293"/>
      <c r="O8" s="293"/>
    </row>
    <row r="9" spans="1:15" x14ac:dyDescent="0.3">
      <c r="A9" s="336"/>
      <c r="B9" s="332" t="s">
        <v>132</v>
      </c>
      <c r="C9" s="743"/>
      <c r="D9" s="743"/>
      <c r="E9" s="743"/>
      <c r="F9" s="343"/>
      <c r="G9" s="333"/>
      <c r="H9" s="325"/>
      <c r="I9" s="293"/>
      <c r="J9" s="293"/>
      <c r="K9" s="293"/>
      <c r="L9" s="293"/>
      <c r="M9" s="293"/>
      <c r="N9" s="293"/>
      <c r="O9" s="293"/>
    </row>
    <row r="10" spans="1:15" x14ac:dyDescent="0.3">
      <c r="A10" s="294"/>
      <c r="B10" s="317" t="s">
        <v>624</v>
      </c>
      <c r="C10" s="743"/>
      <c r="D10" s="743"/>
      <c r="E10" s="743"/>
      <c r="F10" s="344"/>
      <c r="G10" s="326"/>
      <c r="H10" s="334"/>
      <c r="I10" s="293"/>
      <c r="J10" s="293"/>
      <c r="K10" s="293"/>
      <c r="L10" s="293"/>
      <c r="M10" s="293"/>
      <c r="N10" s="293"/>
      <c r="O10" s="293"/>
    </row>
    <row r="11" spans="1:15" x14ac:dyDescent="0.3">
      <c r="A11" s="294"/>
      <c r="B11" s="317" t="s">
        <v>625</v>
      </c>
      <c r="C11" s="743"/>
      <c r="D11" s="743"/>
      <c r="E11" s="743"/>
      <c r="F11" s="344"/>
      <c r="G11" s="326"/>
      <c r="H11" s="334"/>
      <c r="I11" s="293"/>
      <c r="J11" s="293"/>
      <c r="K11" s="293"/>
      <c r="L11" s="293"/>
      <c r="M11" s="293"/>
      <c r="N11" s="293"/>
      <c r="O11" s="293"/>
    </row>
    <row r="12" spans="1:15" x14ac:dyDescent="0.3">
      <c r="A12" s="294"/>
      <c r="B12" s="317" t="s">
        <v>626</v>
      </c>
      <c r="C12" s="743"/>
      <c r="D12" s="743"/>
      <c r="E12" s="743"/>
      <c r="F12" s="344"/>
      <c r="G12" s="326"/>
      <c r="H12" s="334"/>
      <c r="I12" s="293"/>
      <c r="J12" s="293"/>
      <c r="K12" s="293"/>
      <c r="L12" s="293"/>
      <c r="M12" s="293"/>
      <c r="N12" s="293"/>
      <c r="O12" s="293"/>
    </row>
    <row r="13" spans="1:15" x14ac:dyDescent="0.3">
      <c r="A13" s="337"/>
      <c r="B13" s="318" t="s">
        <v>133</v>
      </c>
      <c r="C13" s="345"/>
      <c r="D13" s="327" t="s">
        <v>134</v>
      </c>
      <c r="E13" s="328" t="s">
        <v>135</v>
      </c>
      <c r="F13" s="342"/>
      <c r="G13" s="327"/>
      <c r="H13" s="335"/>
      <c r="I13" s="293"/>
      <c r="J13" s="293"/>
      <c r="K13" s="293"/>
      <c r="L13" s="293"/>
      <c r="M13" s="293"/>
      <c r="N13" s="293"/>
      <c r="O13" s="293"/>
    </row>
    <row r="14" spans="1:15" x14ac:dyDescent="0.3">
      <c r="A14" s="294"/>
      <c r="B14" s="319" t="s">
        <v>136</v>
      </c>
      <c r="C14" s="346"/>
      <c r="D14" s="346"/>
      <c r="E14" s="346"/>
      <c r="F14" s="329">
        <f>D14*E14</f>
        <v>0</v>
      </c>
      <c r="G14" s="333"/>
      <c r="H14" s="325"/>
      <c r="I14" s="293"/>
      <c r="J14" s="293"/>
      <c r="K14" s="293"/>
      <c r="L14" s="293"/>
      <c r="M14" s="293"/>
      <c r="N14" s="293"/>
      <c r="O14" s="293"/>
    </row>
    <row r="15" spans="1:15" x14ac:dyDescent="0.3">
      <c r="A15" s="338"/>
      <c r="B15" s="321" t="s">
        <v>137</v>
      </c>
      <c r="C15" s="346"/>
      <c r="D15" s="346"/>
      <c r="E15" s="346"/>
      <c r="F15" s="329">
        <f>D15*E15</f>
        <v>0</v>
      </c>
      <c r="G15" s="333"/>
      <c r="H15" s="325"/>
      <c r="I15" s="293"/>
      <c r="J15" s="293"/>
      <c r="K15" s="293"/>
      <c r="L15" s="293"/>
      <c r="M15" s="293"/>
      <c r="N15" s="293"/>
      <c r="O15" s="293"/>
    </row>
    <row r="16" spans="1:15" x14ac:dyDescent="0.3">
      <c r="A16" s="294"/>
      <c r="B16" s="347"/>
      <c r="C16" s="346"/>
      <c r="D16" s="346"/>
      <c r="E16" s="346"/>
      <c r="F16" s="329">
        <f>D16*E16</f>
        <v>0</v>
      </c>
      <c r="G16" s="333"/>
      <c r="H16" s="325"/>
      <c r="I16" s="293"/>
      <c r="J16" s="293"/>
      <c r="K16" s="293"/>
      <c r="L16" s="293"/>
      <c r="M16" s="293"/>
      <c r="N16" s="293"/>
      <c r="O16" s="293"/>
    </row>
    <row r="17" spans="1:15" x14ac:dyDescent="0.3">
      <c r="A17" s="339"/>
      <c r="B17" s="347"/>
      <c r="C17" s="346"/>
      <c r="D17" s="346"/>
      <c r="E17" s="346"/>
      <c r="F17" s="329">
        <f>D17*E17</f>
        <v>0</v>
      </c>
      <c r="G17" s="333"/>
      <c r="H17" s="325"/>
      <c r="I17" s="293"/>
      <c r="J17" s="293"/>
      <c r="K17" s="293"/>
      <c r="L17" s="293"/>
      <c r="M17" s="293"/>
      <c r="N17" s="293"/>
      <c r="O17" s="293"/>
    </row>
    <row r="18" spans="1:15" x14ac:dyDescent="0.3">
      <c r="A18" s="339"/>
      <c r="B18" s="319" t="s">
        <v>138</v>
      </c>
      <c r="C18" s="743"/>
      <c r="D18" s="743"/>
      <c r="E18" s="743"/>
      <c r="F18" s="343"/>
      <c r="G18" s="333"/>
      <c r="H18" s="325"/>
      <c r="I18" s="293"/>
      <c r="J18" s="293"/>
      <c r="K18" s="293"/>
      <c r="L18" s="293"/>
      <c r="M18" s="293"/>
      <c r="N18" s="293"/>
      <c r="O18" s="293"/>
    </row>
    <row r="19" spans="1:15" x14ac:dyDescent="0.3">
      <c r="A19" s="339"/>
      <c r="B19" s="749" t="s">
        <v>631</v>
      </c>
      <c r="C19" s="750"/>
      <c r="D19" s="750"/>
      <c r="E19" s="750"/>
      <c r="F19" s="750"/>
      <c r="G19" s="750"/>
      <c r="H19" s="751"/>
      <c r="I19" s="293"/>
      <c r="J19" s="293"/>
      <c r="K19" s="293"/>
      <c r="L19" s="293"/>
      <c r="M19" s="293"/>
      <c r="N19" s="293"/>
      <c r="O19" s="293"/>
    </row>
    <row r="20" spans="1:15" x14ac:dyDescent="0.3">
      <c r="A20" s="340"/>
      <c r="B20" s="322" t="s">
        <v>437</v>
      </c>
      <c r="C20" s="743"/>
      <c r="D20" s="743"/>
      <c r="E20" s="743"/>
      <c r="F20" s="329">
        <f>SUM(Scorecard!BS2:BS46)</f>
        <v>0</v>
      </c>
      <c r="G20" s="348"/>
      <c r="H20" s="329">
        <f>SUM(Scorecard!BU2:BU46)</f>
        <v>0</v>
      </c>
      <c r="I20" s="293"/>
      <c r="J20" s="293"/>
      <c r="K20" s="293"/>
      <c r="L20" s="293"/>
      <c r="M20" s="293"/>
      <c r="N20" s="293"/>
      <c r="O20" s="293"/>
    </row>
    <row r="21" spans="1:15" x14ac:dyDescent="0.3">
      <c r="A21" s="340"/>
      <c r="B21" s="322" t="s">
        <v>622</v>
      </c>
      <c r="C21" s="743"/>
      <c r="D21" s="743"/>
      <c r="E21" s="743"/>
      <c r="F21" s="329">
        <f>SUM(Scorecard!BS47:BS68)</f>
        <v>0</v>
      </c>
      <c r="G21" s="348"/>
      <c r="H21" s="329">
        <f>SUM(Scorecard!BU47:BU68)</f>
        <v>0</v>
      </c>
      <c r="I21" s="293"/>
      <c r="J21" s="293"/>
      <c r="K21" s="293"/>
      <c r="L21" s="293"/>
      <c r="M21" s="293"/>
      <c r="N21" s="293"/>
      <c r="O21" s="293"/>
    </row>
    <row r="22" spans="1:15" x14ac:dyDescent="0.3">
      <c r="A22" s="340"/>
      <c r="B22" s="322" t="s">
        <v>623</v>
      </c>
      <c r="C22" s="743"/>
      <c r="D22" s="743"/>
      <c r="E22" s="743"/>
      <c r="F22" s="329">
        <f>SUM(Scorecard!BS69:BS85)</f>
        <v>0</v>
      </c>
      <c r="G22" s="348"/>
      <c r="H22" s="329">
        <f>SUM(Scorecard!BU69:BU85)</f>
        <v>0</v>
      </c>
      <c r="I22" s="293"/>
      <c r="J22" s="293"/>
      <c r="K22" s="293"/>
      <c r="L22" s="293"/>
      <c r="M22" s="293"/>
      <c r="N22" s="293"/>
      <c r="O22" s="293"/>
    </row>
    <row r="23" spans="1:15" x14ac:dyDescent="0.3">
      <c r="A23" s="340"/>
      <c r="B23" s="322" t="s">
        <v>126</v>
      </c>
      <c r="C23" s="743"/>
      <c r="D23" s="743"/>
      <c r="E23" s="743"/>
      <c r="F23" s="329">
        <f>SUM(Scorecard!BS86:BS91)</f>
        <v>0</v>
      </c>
      <c r="G23" s="348"/>
      <c r="H23" s="329">
        <f>SUM(Scorecard!BU86:BU91)</f>
        <v>0</v>
      </c>
      <c r="I23" s="293"/>
      <c r="J23" s="293"/>
      <c r="K23" s="293"/>
      <c r="L23" s="293"/>
      <c r="M23" s="293"/>
      <c r="N23" s="293"/>
      <c r="O23" s="293"/>
    </row>
    <row r="24" spans="1:15" x14ac:dyDescent="0.3">
      <c r="A24" s="339"/>
      <c r="B24" s="320" t="s">
        <v>139</v>
      </c>
      <c r="C24" s="743"/>
      <c r="D24" s="743"/>
      <c r="E24" s="743"/>
      <c r="F24" s="329">
        <f>SUM(Scorecard!BS92:BS95)</f>
        <v>0</v>
      </c>
      <c r="G24" s="348"/>
      <c r="H24" s="329">
        <f>SUM(Scorecard!BU92:BU95)</f>
        <v>0</v>
      </c>
      <c r="I24" s="293"/>
      <c r="J24" s="293"/>
      <c r="K24" s="293"/>
      <c r="L24" s="293"/>
      <c r="M24" s="293"/>
      <c r="N24" s="293"/>
      <c r="O24" s="293"/>
    </row>
    <row r="25" spans="1:15" x14ac:dyDescent="0.3">
      <c r="A25" s="339"/>
      <c r="B25" s="320" t="s">
        <v>59</v>
      </c>
      <c r="C25" s="743"/>
      <c r="D25" s="743"/>
      <c r="E25" s="743"/>
      <c r="F25" s="329">
        <f>SUM(Scorecard!BS96:BS101)</f>
        <v>0</v>
      </c>
      <c r="G25" s="348"/>
      <c r="H25" s="329">
        <f>SUM(Scorecard!BU96:BU101)</f>
        <v>0</v>
      </c>
      <c r="I25" s="293"/>
      <c r="J25" s="293"/>
      <c r="K25" s="293"/>
      <c r="L25" s="293"/>
      <c r="M25" s="293"/>
      <c r="N25" s="293"/>
      <c r="O25" s="293"/>
    </row>
    <row r="26" spans="1:15" x14ac:dyDescent="0.3">
      <c r="A26" s="340"/>
      <c r="B26" s="322" t="s">
        <v>637</v>
      </c>
      <c r="C26" s="743"/>
      <c r="D26" s="743"/>
      <c r="E26" s="743"/>
      <c r="F26" s="329">
        <f>SUM(Scorecard!BS102:BS134)</f>
        <v>0</v>
      </c>
      <c r="G26" s="348"/>
      <c r="H26" s="329">
        <f>SUM(Scorecard!BU102:BU134)</f>
        <v>0</v>
      </c>
      <c r="I26" s="293"/>
      <c r="J26" s="293"/>
      <c r="K26" s="293"/>
      <c r="L26" s="293"/>
      <c r="M26" s="293"/>
      <c r="N26" s="293"/>
      <c r="O26" s="293"/>
    </row>
    <row r="27" spans="1:15" x14ac:dyDescent="0.3">
      <c r="A27" s="340"/>
      <c r="B27" s="322" t="s">
        <v>443</v>
      </c>
      <c r="C27" s="743"/>
      <c r="D27" s="743"/>
      <c r="E27" s="743"/>
      <c r="F27" s="329">
        <f>SUM(Scorecard!BS135:BS149)</f>
        <v>0</v>
      </c>
      <c r="G27" s="348"/>
      <c r="H27" s="329">
        <f>SUM(Scorecard!BU135:BU149)</f>
        <v>0</v>
      </c>
      <c r="I27" s="293"/>
      <c r="J27" s="293"/>
      <c r="K27" s="293"/>
      <c r="L27" s="293"/>
      <c r="M27" s="293"/>
      <c r="N27" s="293"/>
      <c r="O27" s="293"/>
    </row>
    <row r="28" spans="1:15" x14ac:dyDescent="0.3">
      <c r="A28" s="340"/>
      <c r="B28" s="322" t="s">
        <v>444</v>
      </c>
      <c r="C28" s="743"/>
      <c r="D28" s="743"/>
      <c r="E28" s="743"/>
      <c r="F28" s="329">
        <f>SUM(Scorecard!BS150:BS168)</f>
        <v>0</v>
      </c>
      <c r="G28" s="348"/>
      <c r="H28" s="329">
        <f>SUM(Scorecard!BU150:BU168)</f>
        <v>0</v>
      </c>
      <c r="I28" s="293"/>
      <c r="J28" s="293"/>
      <c r="K28" s="293"/>
      <c r="L28" s="293"/>
      <c r="M28" s="293"/>
      <c r="N28" s="293"/>
      <c r="O28" s="293"/>
    </row>
    <row r="29" spans="1:15" x14ac:dyDescent="0.3">
      <c r="A29" s="339"/>
      <c r="B29" s="320" t="s">
        <v>140</v>
      </c>
      <c r="C29" s="743"/>
      <c r="D29" s="743"/>
      <c r="E29" s="743"/>
      <c r="F29" s="329">
        <f>SUM(Scorecard!BS169:BS173)</f>
        <v>0</v>
      </c>
      <c r="G29" s="348"/>
      <c r="H29" s="329">
        <f>SUM(Scorecard!BU169:BU173)</f>
        <v>0</v>
      </c>
      <c r="I29" s="293"/>
      <c r="J29" s="293"/>
      <c r="K29" s="293"/>
      <c r="L29" s="293"/>
      <c r="M29" s="293"/>
      <c r="N29" s="293"/>
      <c r="O29" s="293"/>
    </row>
    <row r="30" spans="1:15" ht="26.4" x14ac:dyDescent="0.3">
      <c r="A30" s="340"/>
      <c r="B30" s="322" t="s">
        <v>627</v>
      </c>
      <c r="C30" s="743"/>
      <c r="D30" s="743"/>
      <c r="E30" s="743"/>
      <c r="F30" s="329">
        <f>SUM(Scorecard!BS174:BS182)</f>
        <v>0</v>
      </c>
      <c r="G30" s="348"/>
      <c r="H30" s="329">
        <f>SUM(Scorecard!BU174:BU182)</f>
        <v>0</v>
      </c>
      <c r="I30" s="293"/>
      <c r="J30" s="293"/>
      <c r="K30" s="293"/>
      <c r="L30" s="293"/>
      <c r="M30" s="293"/>
      <c r="N30" s="293"/>
      <c r="O30" s="293"/>
    </row>
    <row r="31" spans="1:15" x14ac:dyDescent="0.3">
      <c r="A31" s="340"/>
      <c r="B31" s="322" t="s">
        <v>447</v>
      </c>
      <c r="C31" s="743"/>
      <c r="D31" s="743"/>
      <c r="E31" s="743"/>
      <c r="F31" s="329">
        <f>SUM(Scorecard!BS183:BS195)</f>
        <v>0</v>
      </c>
      <c r="G31" s="348"/>
      <c r="H31" s="329">
        <f>SUM(Scorecard!BU183:BU195)</f>
        <v>0</v>
      </c>
      <c r="I31" s="293"/>
      <c r="J31" s="293"/>
      <c r="K31" s="293"/>
      <c r="L31" s="293"/>
      <c r="M31" s="293"/>
      <c r="N31" s="293"/>
      <c r="O31" s="293"/>
    </row>
    <row r="32" spans="1:15" x14ac:dyDescent="0.3">
      <c r="A32" s="340"/>
      <c r="B32" s="322" t="s">
        <v>628</v>
      </c>
      <c r="C32" s="743"/>
      <c r="D32" s="743"/>
      <c r="E32" s="743"/>
      <c r="F32" s="329">
        <f>SUM(Scorecard!BS196:BS215)</f>
        <v>0</v>
      </c>
      <c r="G32" s="348"/>
      <c r="H32" s="329">
        <f>SUM(Scorecard!BU196:BU215)</f>
        <v>0</v>
      </c>
      <c r="I32" s="293"/>
      <c r="J32" s="293"/>
      <c r="K32" s="293"/>
      <c r="L32" s="293"/>
      <c r="M32" s="293"/>
      <c r="N32" s="293"/>
      <c r="O32" s="293"/>
    </row>
    <row r="33" spans="1:15" x14ac:dyDescent="0.3">
      <c r="A33" s="341"/>
      <c r="B33" s="323" t="s">
        <v>630</v>
      </c>
      <c r="C33" s="743"/>
      <c r="D33" s="743"/>
      <c r="E33" s="743"/>
      <c r="F33" s="329">
        <f>SUM(Scorecard!BS216:BS223)</f>
        <v>0</v>
      </c>
      <c r="G33" s="348"/>
      <c r="H33" s="329">
        <f>SUM(Scorecard!BU216:BU223)</f>
        <v>0</v>
      </c>
      <c r="I33" s="293"/>
      <c r="J33" s="293"/>
      <c r="K33" s="293"/>
      <c r="L33" s="293"/>
      <c r="M33" s="293"/>
      <c r="N33" s="293"/>
      <c r="O33" s="293"/>
    </row>
    <row r="34" spans="1:15" x14ac:dyDescent="0.3">
      <c r="A34" s="339"/>
      <c r="B34" s="320" t="s">
        <v>143</v>
      </c>
      <c r="C34" s="743"/>
      <c r="D34" s="743"/>
      <c r="E34" s="743"/>
      <c r="F34" s="329">
        <f>SUM(Scorecard!BS224)</f>
        <v>0</v>
      </c>
      <c r="G34" s="348"/>
      <c r="H34" s="329">
        <f>SUM(Scorecard!BU224)</f>
        <v>0</v>
      </c>
      <c r="I34" s="293"/>
      <c r="J34" s="293"/>
      <c r="K34" s="293"/>
      <c r="L34" s="293"/>
      <c r="M34" s="293"/>
      <c r="N34" s="293"/>
      <c r="O34" s="293"/>
    </row>
    <row r="35" spans="1:15" x14ac:dyDescent="0.3">
      <c r="A35" s="336"/>
      <c r="B35" s="315" t="s">
        <v>629</v>
      </c>
      <c r="C35" s="743"/>
      <c r="D35" s="743"/>
      <c r="E35" s="743"/>
      <c r="F35" s="343"/>
      <c r="G35" s="348"/>
      <c r="H35" s="343"/>
      <c r="I35" s="293"/>
      <c r="J35" s="293"/>
      <c r="K35" s="293"/>
      <c r="L35" s="293"/>
      <c r="M35" s="293"/>
      <c r="N35" s="293"/>
      <c r="O35" s="293"/>
    </row>
    <row r="36" spans="1:15" x14ac:dyDescent="0.3">
      <c r="A36" s="339"/>
      <c r="B36" s="320" t="s">
        <v>141</v>
      </c>
      <c r="C36" s="743"/>
      <c r="D36" s="743"/>
      <c r="E36" s="743"/>
      <c r="F36" s="343"/>
      <c r="G36" s="348"/>
      <c r="H36" s="343"/>
      <c r="I36" s="293"/>
      <c r="J36" s="293"/>
      <c r="K36" s="293"/>
      <c r="L36" s="293"/>
      <c r="M36" s="293"/>
      <c r="N36" s="293"/>
      <c r="O36" s="293"/>
    </row>
    <row r="37" spans="1:15" x14ac:dyDescent="0.3">
      <c r="A37" s="339"/>
      <c r="B37" s="320" t="s">
        <v>142</v>
      </c>
      <c r="C37" s="743"/>
      <c r="D37" s="743"/>
      <c r="E37" s="743"/>
      <c r="F37" s="343"/>
      <c r="G37" s="348"/>
      <c r="H37" s="343"/>
      <c r="I37" s="293"/>
      <c r="J37" s="293"/>
      <c r="K37" s="293"/>
      <c r="L37" s="293"/>
      <c r="M37" s="293"/>
      <c r="N37" s="293"/>
      <c r="O37" s="293"/>
    </row>
    <row r="38" spans="1:15" x14ac:dyDescent="0.3">
      <c r="A38" s="339"/>
      <c r="B38" s="320" t="s">
        <v>144</v>
      </c>
      <c r="C38" s="743"/>
      <c r="D38" s="743"/>
      <c r="E38" s="743"/>
      <c r="F38" s="343"/>
      <c r="G38" s="348"/>
      <c r="H38" s="343"/>
      <c r="I38" s="293"/>
      <c r="J38" s="293"/>
      <c r="K38" s="293"/>
      <c r="L38" s="293"/>
      <c r="M38" s="293"/>
      <c r="N38" s="293"/>
      <c r="O38" s="293"/>
    </row>
    <row r="39" spans="1:15" x14ac:dyDescent="0.3">
      <c r="A39" s="339"/>
      <c r="B39" s="320" t="s">
        <v>145</v>
      </c>
      <c r="C39" s="743"/>
      <c r="D39" s="743"/>
      <c r="E39" s="743"/>
      <c r="F39" s="343"/>
      <c r="G39" s="348"/>
      <c r="H39" s="343"/>
      <c r="I39" s="293"/>
      <c r="J39" s="293"/>
      <c r="K39" s="293"/>
      <c r="L39" s="293"/>
      <c r="M39" s="293"/>
      <c r="N39" s="293"/>
      <c r="O39" s="293"/>
    </row>
    <row r="40" spans="1:15" x14ac:dyDescent="0.3">
      <c r="A40" s="340"/>
      <c r="B40" s="322" t="s">
        <v>146</v>
      </c>
      <c r="C40" s="743"/>
      <c r="D40" s="743"/>
      <c r="E40" s="743"/>
      <c r="F40" s="343"/>
      <c r="G40" s="348"/>
      <c r="H40" s="343"/>
      <c r="I40" s="293"/>
      <c r="J40" s="293"/>
      <c r="K40" s="293"/>
      <c r="L40" s="293"/>
      <c r="M40" s="293"/>
      <c r="N40" s="293"/>
      <c r="O40" s="293"/>
    </row>
    <row r="41" spans="1:15" x14ac:dyDescent="0.3">
      <c r="A41" s="340"/>
      <c r="B41" s="322" t="s">
        <v>147</v>
      </c>
      <c r="C41" s="743"/>
      <c r="D41" s="743"/>
      <c r="E41" s="743"/>
      <c r="F41" s="343"/>
      <c r="G41" s="348"/>
      <c r="H41" s="343"/>
      <c r="I41" s="293"/>
      <c r="J41" s="293"/>
      <c r="K41" s="293"/>
      <c r="L41" s="293"/>
      <c r="M41" s="293"/>
      <c r="N41" s="293"/>
      <c r="O41" s="293"/>
    </row>
    <row r="42" spans="1:15" x14ac:dyDescent="0.3">
      <c r="A42" s="340"/>
      <c r="B42" s="322" t="s">
        <v>148</v>
      </c>
      <c r="C42" s="743"/>
      <c r="D42" s="743"/>
      <c r="E42" s="743"/>
      <c r="F42" s="343"/>
      <c r="G42" s="348"/>
      <c r="H42" s="343"/>
      <c r="I42" s="293"/>
      <c r="J42" s="293"/>
      <c r="K42" s="293"/>
      <c r="L42" s="293"/>
      <c r="M42" s="293"/>
      <c r="N42" s="293"/>
      <c r="O42" s="293"/>
    </row>
    <row r="43" spans="1:15" x14ac:dyDescent="0.3">
      <c r="A43" s="339"/>
      <c r="B43" s="320" t="s">
        <v>149</v>
      </c>
      <c r="C43" s="744"/>
      <c r="D43" s="744"/>
      <c r="E43" s="744"/>
      <c r="F43" s="329">
        <f>SUM(F20:F39,F9:F18)</f>
        <v>0</v>
      </c>
      <c r="G43" s="316"/>
      <c r="H43" s="329">
        <f>SUM(H20:H39,H9:H18)</f>
        <v>0</v>
      </c>
      <c r="I43" s="293"/>
      <c r="J43" s="293"/>
      <c r="K43" s="293"/>
      <c r="L43" s="293"/>
      <c r="M43" s="293"/>
      <c r="N43" s="293"/>
      <c r="O43" s="293"/>
    </row>
    <row r="44" spans="1:15" x14ac:dyDescent="0.3">
      <c r="A44" s="295"/>
      <c r="B44" s="324" t="s">
        <v>150</v>
      </c>
      <c r="C44" s="293"/>
      <c r="D44" s="293"/>
      <c r="E44" s="293"/>
      <c r="F44" s="293"/>
      <c r="G44" s="293"/>
      <c r="H44" s="293"/>
      <c r="I44" s="293"/>
      <c r="J44" s="293"/>
      <c r="K44" s="293"/>
      <c r="L44" s="293"/>
      <c r="M44" s="293"/>
      <c r="N44" s="293"/>
      <c r="O44" s="293"/>
    </row>
    <row r="45" spans="1:15" ht="26.4" x14ac:dyDescent="0.3">
      <c r="A45" s="340"/>
      <c r="B45" s="322" t="s">
        <v>727</v>
      </c>
      <c r="C45" s="745" t="s">
        <v>724</v>
      </c>
      <c r="D45" s="746"/>
      <c r="E45" s="747"/>
      <c r="F45" s="329">
        <f>H43-F43</f>
        <v>0</v>
      </c>
      <c r="G45" s="330" t="s">
        <v>728</v>
      </c>
      <c r="H45" s="331" t="str">
        <f>IF(ISERROR(H43/F43),"",H43/F43)</f>
        <v/>
      </c>
      <c r="I45" s="293"/>
      <c r="J45" s="293"/>
      <c r="K45" s="293"/>
      <c r="L45" s="293"/>
      <c r="M45" s="293"/>
      <c r="N45" s="293"/>
      <c r="O45" s="293"/>
    </row>
    <row r="46" spans="1:15" ht="38.700000000000003" customHeight="1" x14ac:dyDescent="0.3">
      <c r="A46" s="340"/>
      <c r="B46" s="322" t="s">
        <v>726</v>
      </c>
      <c r="C46" s="743"/>
      <c r="D46" s="743"/>
      <c r="E46" s="743"/>
      <c r="F46" s="743"/>
      <c r="G46" s="743"/>
      <c r="H46" s="743"/>
      <c r="I46" s="293"/>
      <c r="J46" s="293"/>
      <c r="K46" s="293"/>
      <c r="L46" s="293"/>
      <c r="M46" s="293"/>
      <c r="N46" s="293"/>
      <c r="O46" s="293"/>
    </row>
    <row r="47" spans="1:15" x14ac:dyDescent="0.3">
      <c r="A47" s="295"/>
      <c r="B47" s="324" t="s">
        <v>151</v>
      </c>
      <c r="C47" s="293"/>
      <c r="D47" s="293"/>
      <c r="E47" s="293"/>
      <c r="F47" s="293"/>
      <c r="G47" s="293"/>
      <c r="H47" s="293"/>
      <c r="I47" s="293"/>
      <c r="J47" s="293"/>
      <c r="K47" s="293"/>
      <c r="L47" s="293"/>
      <c r="M47" s="293"/>
      <c r="N47" s="293"/>
      <c r="O47" s="293"/>
    </row>
    <row r="48" spans="1:15" ht="79.2" x14ac:dyDescent="0.3">
      <c r="A48" s="340"/>
      <c r="B48" s="322" t="s">
        <v>725</v>
      </c>
      <c r="C48" s="743"/>
      <c r="D48" s="743"/>
      <c r="E48" s="743"/>
      <c r="F48" s="743"/>
      <c r="G48" s="743"/>
      <c r="H48" s="743"/>
      <c r="I48" s="293"/>
      <c r="J48" s="293"/>
      <c r="K48" s="293"/>
      <c r="L48" s="293"/>
      <c r="M48" s="293"/>
      <c r="N48" s="293"/>
      <c r="O48" s="293"/>
    </row>
  </sheetData>
  <sheetProtection formatCells="0" formatColumns="0" formatRows="0"/>
  <customSheetViews>
    <customSheetView guid="{2F9A33C5-705D-4A07-ADB6-21E456C526C6}">
      <pane ySplit="4" topLeftCell="A5" activePane="bottomLeft" state="frozenSplit"/>
      <selection pane="bottomLeft"/>
      <pageMargins left="0.7" right="0.7" top="0.75" bottom="0.75" header="0.3" footer="0.3"/>
    </customSheetView>
    <customSheetView guid="{0F24A28B-06F9-4620-BAD4-B239F41FF00A}">
      <pane ySplit="4" topLeftCell="A5" activePane="bottomLeft" state="frozenSplit"/>
      <selection pane="bottomLeft"/>
      <pageMargins left="0.7" right="0.7" top="0.75" bottom="0.75" header="0.3" footer="0.3"/>
    </customSheetView>
    <customSheetView guid="{856130BF-2D6B-484A-B5FC-68659BABEC5B}">
      <pane ySplit="4" topLeftCell="A5" activePane="bottomLeft" state="frozenSplit"/>
      <selection pane="bottomLeft"/>
      <pageMargins left="0.7" right="0.7" top="0.75" bottom="0.75" header="0.3" footer="0.3"/>
    </customSheetView>
    <customSheetView guid="{C1EC460D-BC24-4B7C-8A42-4C4CAB6DD547}">
      <pane ySplit="4" topLeftCell="A5" activePane="bottomLeft" state="frozenSplit"/>
      <selection pane="bottomLeft"/>
      <pageMargins left="0.7" right="0.7" top="0.75" bottom="0.75" header="0.3" footer="0.3"/>
    </customSheetView>
    <customSheetView guid="{872EA6DD-096B-4F25-A988-5DA4FC0DF5BD}">
      <pane ySplit="4" topLeftCell="A5" activePane="bottomLeft" state="frozenSplit"/>
      <selection pane="bottomLeft"/>
      <pageMargins left="0.7" right="0.7" top="0.75" bottom="0.75" header="0.3" footer="0.3"/>
    </customSheetView>
    <customSheetView guid="{49815ABC-A63B-4D41-AA7B-D5102D8E0BFC}">
      <pane ySplit="4" topLeftCell="A5" activePane="bottomLeft" state="frozenSplit"/>
      <selection pane="bottomLeft"/>
      <pageMargins left="0.7" right="0.7" top="0.75" bottom="0.75" header="0.3" footer="0.3"/>
    </customSheetView>
  </customSheetViews>
  <mergeCells count="36">
    <mergeCell ref="B19:H19"/>
    <mergeCell ref="C20:E20"/>
    <mergeCell ref="C23:E23"/>
    <mergeCell ref="C24:E24"/>
    <mergeCell ref="C25:E25"/>
    <mergeCell ref="C7:F7"/>
    <mergeCell ref="G7:H7"/>
    <mergeCell ref="C8:E8"/>
    <mergeCell ref="C9:E9"/>
    <mergeCell ref="C18:E18"/>
    <mergeCell ref="C10:E10"/>
    <mergeCell ref="C11:E11"/>
    <mergeCell ref="C12:E12"/>
    <mergeCell ref="C36:E36"/>
    <mergeCell ref="C37:E37"/>
    <mergeCell ref="C21:E21"/>
    <mergeCell ref="C22:E22"/>
    <mergeCell ref="C27:E27"/>
    <mergeCell ref="C30:E30"/>
    <mergeCell ref="C31:E31"/>
    <mergeCell ref="C33:E33"/>
    <mergeCell ref="C34:E34"/>
    <mergeCell ref="C35:E35"/>
    <mergeCell ref="C26:E26"/>
    <mergeCell ref="C28:E28"/>
    <mergeCell ref="C29:E29"/>
    <mergeCell ref="C32:E32"/>
    <mergeCell ref="C46:H46"/>
    <mergeCell ref="C48:H48"/>
    <mergeCell ref="C38:E38"/>
    <mergeCell ref="C39:E39"/>
    <mergeCell ref="C40:E40"/>
    <mergeCell ref="C41:E41"/>
    <mergeCell ref="C42:E42"/>
    <mergeCell ref="C43:E43"/>
    <mergeCell ref="C45:E45"/>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8">
    <tabColor rgb="FFFF0000"/>
  </sheetPr>
  <dimension ref="A1:M45"/>
  <sheetViews>
    <sheetView workbookViewId="0">
      <pane ySplit="1" topLeftCell="A2" activePane="bottomLeft" state="frozenSplit"/>
      <selection pane="bottomLeft" activeCell="C1" sqref="C1"/>
    </sheetView>
  </sheetViews>
  <sheetFormatPr defaultRowHeight="13.2" x14ac:dyDescent="0.25"/>
  <cols>
    <col min="2" max="3" width="11.109375" customWidth="1"/>
    <col min="4" max="4" width="10.6640625" bestFit="1" customWidth="1"/>
    <col min="5" max="5" width="11.5546875" bestFit="1" customWidth="1"/>
    <col min="6" max="6" width="9.109375" bestFit="1" customWidth="1"/>
    <col min="7" max="7" width="9.88671875" bestFit="1" customWidth="1"/>
    <col min="8" max="8" width="9.109375" bestFit="1" customWidth="1"/>
    <col min="9" max="9" width="9.88671875" bestFit="1" customWidth="1"/>
    <col min="10" max="10" width="9.109375" bestFit="1" customWidth="1"/>
    <col min="11" max="11" width="9.88671875" bestFit="1" customWidth="1"/>
  </cols>
  <sheetData>
    <row r="1" spans="1:13" x14ac:dyDescent="0.25">
      <c r="A1" t="s">
        <v>127</v>
      </c>
      <c r="B1" s="13" t="s">
        <v>271</v>
      </c>
      <c r="C1" s="13" t="s">
        <v>278</v>
      </c>
      <c r="D1" s="13" t="s">
        <v>405</v>
      </c>
      <c r="E1" s="13" t="s">
        <v>406</v>
      </c>
      <c r="F1" s="13" t="s">
        <v>413</v>
      </c>
      <c r="G1" s="13" t="s">
        <v>414</v>
      </c>
      <c r="H1" s="13" t="s">
        <v>415</v>
      </c>
      <c r="I1" s="13" t="s">
        <v>416</v>
      </c>
      <c r="J1" s="13" t="s">
        <v>417</v>
      </c>
      <c r="K1" s="13" t="s">
        <v>418</v>
      </c>
      <c r="L1" s="13"/>
      <c r="M1" s="13"/>
    </row>
    <row r="2" spans="1:13" x14ac:dyDescent="0.25">
      <c r="A2" t="str">
        <f>LEFT(B2,3)</f>
        <v>Man</v>
      </c>
      <c r="B2" t="s">
        <v>1</v>
      </c>
      <c r="C2" s="15">
        <f>Scorecard!J2</f>
        <v>0.27691242644513675</v>
      </c>
      <c r="D2" s="158">
        <f>IF(RIGHT($B2,1)="1",Scorecard!W2,"")</f>
        <v>2</v>
      </c>
      <c r="E2" s="158">
        <f>IF(RIGHT($B2,1)="1",Scorecard!X2,"")</f>
        <v>0.5538248528902735</v>
      </c>
      <c r="F2" s="158">
        <f>IF(RIGHT($B2,1)="1",Scorecard!AI2,"")</f>
        <v>0</v>
      </c>
      <c r="G2" s="158">
        <f>IF(RIGHT($B2,1)="1",Scorecard!AJ2,"")</f>
        <v>0</v>
      </c>
      <c r="H2" s="158">
        <f>IF(RIGHT($B2,1)="1",Scorecard!AZ2,"")</f>
        <v>0</v>
      </c>
      <c r="I2" s="158">
        <f>IF(RIGHT($B2,1)="1",Scorecard!BA2,"")</f>
        <v>0</v>
      </c>
      <c r="J2" s="158">
        <f>IF(RIGHT($B2,1)="1",Scorecard!BN2,"")</f>
        <v>0</v>
      </c>
      <c r="K2" s="158">
        <f>IF(RIGHT($B2,1)="1",Scorecard!BO2,"")</f>
        <v>0</v>
      </c>
    </row>
    <row r="3" spans="1:13" x14ac:dyDescent="0.25">
      <c r="A3" t="str">
        <f t="shared" ref="A3:A45" si="0">LEFT(B3,3)</f>
        <v>Man</v>
      </c>
      <c r="B3" t="s">
        <v>3</v>
      </c>
      <c r="C3" s="15">
        <f>Scorecard!J3</f>
        <v>0</v>
      </c>
      <c r="D3" s="158" t="str">
        <f>IF(RIGHT($B3,1)="1",Scorecard!W3,"")</f>
        <v/>
      </c>
      <c r="E3" s="158" t="str">
        <f>IF(RIGHT($B3,1)="1",Scorecard!X3,"")</f>
        <v/>
      </c>
      <c r="F3" s="158" t="str">
        <f>IF(RIGHT($B3,1)="1",Scorecard!AI3,"")</f>
        <v/>
      </c>
      <c r="G3" s="158" t="str">
        <f>IF(RIGHT($B3,1)="1",Scorecard!AJ3,"")</f>
        <v/>
      </c>
      <c r="H3" s="158" t="str">
        <f>IF(RIGHT($B3,1)="1",Scorecard!AZ3,"")</f>
        <v/>
      </c>
      <c r="I3" s="158" t="str">
        <f>IF(RIGHT($B3,1)="1",Scorecard!BA3,"")</f>
        <v/>
      </c>
      <c r="J3" s="158" t="str">
        <f>IF(RIGHT($B3,1)="1",Scorecard!BN3,"")</f>
        <v/>
      </c>
      <c r="K3" s="158" t="str">
        <f>IF(RIGHT($B3,1)="1",Scorecard!BO3,"")</f>
        <v/>
      </c>
      <c r="M3" s="23" t="s">
        <v>792</v>
      </c>
    </row>
    <row r="4" spans="1:13" x14ac:dyDescent="0.25">
      <c r="A4" t="str">
        <f t="shared" si="0"/>
        <v>Man</v>
      </c>
      <c r="B4" t="s">
        <v>4</v>
      </c>
      <c r="C4" s="15">
        <f>Scorecard!J4</f>
        <v>0</v>
      </c>
      <c r="D4" s="158" t="str">
        <f>IF(RIGHT($B4,1)="1",Scorecard!W4,"")</f>
        <v/>
      </c>
      <c r="E4" s="158" t="str">
        <f>IF(RIGHT($B4,1)="1",Scorecard!X4,"")</f>
        <v/>
      </c>
      <c r="F4" s="158" t="str">
        <f>IF(RIGHT($B4,1)="1",Scorecard!AI4,"")</f>
        <v/>
      </c>
      <c r="G4" s="158" t="str">
        <f>IF(RIGHT($B4,1)="1",Scorecard!AJ4,"")</f>
        <v/>
      </c>
      <c r="H4" s="158" t="str">
        <f>IF(RIGHT($B4,1)="1",Scorecard!AZ4,"")</f>
        <v/>
      </c>
      <c r="I4" s="158" t="str">
        <f>IF(RIGHT($B4,1)="1",Scorecard!BA4,"")</f>
        <v/>
      </c>
      <c r="J4" s="158" t="str">
        <f>IF(RIGHT($B4,1)="1",Scorecard!BN4,"")</f>
        <v/>
      </c>
      <c r="K4" s="158" t="str">
        <f>IF(RIGHT($B4,1)="1",Scorecard!BO4,"")</f>
        <v/>
      </c>
    </row>
    <row r="5" spans="1:13" x14ac:dyDescent="0.25">
      <c r="A5" t="str">
        <f t="shared" si="0"/>
        <v>Man</v>
      </c>
      <c r="B5" t="s">
        <v>6</v>
      </c>
      <c r="C5" s="15">
        <f>Scorecard!J5</f>
        <v>0</v>
      </c>
      <c r="D5" s="158" t="str">
        <f>IF(RIGHT($B5,1)="1",Scorecard!W5,"")</f>
        <v/>
      </c>
      <c r="E5" s="158" t="str">
        <f>IF(RIGHT($B5,1)="1",Scorecard!X5,"")</f>
        <v/>
      </c>
      <c r="F5" s="158" t="str">
        <f>IF(RIGHT($B5,1)="1",Scorecard!AI5,"")</f>
        <v/>
      </c>
      <c r="G5" s="158" t="str">
        <f>IF(RIGHT($B5,1)="1",Scorecard!AJ5,"")</f>
        <v/>
      </c>
      <c r="H5" s="158" t="str">
        <f>IF(RIGHT($B5,1)="1",Scorecard!AZ5,"")</f>
        <v/>
      </c>
      <c r="I5" s="158" t="str">
        <f>IF(RIGHT($B5,1)="1",Scorecard!BA5,"")</f>
        <v/>
      </c>
      <c r="J5" s="158" t="str">
        <f>IF(RIGHT($B5,1)="1",Scorecard!BN5,"")</f>
        <v/>
      </c>
      <c r="K5" s="158" t="str">
        <f>IF(RIGHT($B5,1)="1",Scorecard!BO5,"")</f>
        <v/>
      </c>
    </row>
    <row r="6" spans="1:13" x14ac:dyDescent="0.25">
      <c r="A6" t="str">
        <f t="shared" si="0"/>
        <v>Man</v>
      </c>
      <c r="B6" t="s">
        <v>8</v>
      </c>
      <c r="C6" s="15">
        <f>Scorecard!J6</f>
        <v>0</v>
      </c>
      <c r="D6" s="158" t="str">
        <f>IF(RIGHT($B6,1)="1",Scorecard!W6,"")</f>
        <v/>
      </c>
      <c r="E6" s="158" t="str">
        <f>IF(RIGHT($B6,1)="1",Scorecard!X6,"")</f>
        <v/>
      </c>
      <c r="F6" s="158" t="str">
        <f>IF(RIGHT($B6,1)="1",Scorecard!AI6,"")</f>
        <v/>
      </c>
      <c r="G6" s="158" t="str">
        <f>IF(RIGHT($B6,1)="1",Scorecard!AJ6,"")</f>
        <v/>
      </c>
      <c r="H6" s="158" t="str">
        <f>IF(RIGHT($B6,1)="1",Scorecard!AZ6,"")</f>
        <v/>
      </c>
      <c r="I6" s="158" t="str">
        <f>IF(RIGHT($B6,1)="1",Scorecard!BA6,"")</f>
        <v/>
      </c>
      <c r="J6" s="158" t="str">
        <f>IF(RIGHT($B6,1)="1",Scorecard!BN6,"")</f>
        <v/>
      </c>
      <c r="K6" s="158" t="str">
        <f>IF(RIGHT($B6,1)="1",Scorecard!BO6,"")</f>
        <v/>
      </c>
    </row>
    <row r="7" spans="1:13" x14ac:dyDescent="0.25">
      <c r="A7" t="str">
        <f t="shared" si="0"/>
        <v>Man</v>
      </c>
      <c r="B7" t="s">
        <v>10</v>
      </c>
      <c r="C7" s="15">
        <f>Scorecard!J7</f>
        <v>0</v>
      </c>
      <c r="D7" s="158" t="str">
        <f>IF(RIGHT($B7,1)="1",Scorecard!W7,"")</f>
        <v/>
      </c>
      <c r="E7" s="158" t="str">
        <f>IF(RIGHT($B7,1)="1",Scorecard!X7,"")</f>
        <v/>
      </c>
      <c r="F7" s="158" t="str">
        <f>IF(RIGHT($B7,1)="1",Scorecard!AI7,"")</f>
        <v/>
      </c>
      <c r="G7" s="158" t="str">
        <f>IF(RIGHT($B7,1)="1",Scorecard!AJ7,"")</f>
        <v/>
      </c>
      <c r="H7" s="158" t="str">
        <f>IF(RIGHT($B7,1)="1",Scorecard!AZ7,"")</f>
        <v/>
      </c>
      <c r="I7" s="158" t="str">
        <f>IF(RIGHT($B7,1)="1",Scorecard!BA7,"")</f>
        <v/>
      </c>
      <c r="J7" s="158" t="str">
        <f>IF(RIGHT($B7,1)="1",Scorecard!BN7,"")</f>
        <v/>
      </c>
      <c r="K7" s="158" t="str">
        <f>IF(RIGHT($B7,1)="1",Scorecard!BO7,"")</f>
        <v/>
      </c>
    </row>
    <row r="8" spans="1:13" x14ac:dyDescent="0.25">
      <c r="A8" t="str">
        <f t="shared" si="0"/>
        <v>Man</v>
      </c>
      <c r="B8" t="s">
        <v>12</v>
      </c>
      <c r="C8" s="15">
        <f>Scorecard!J8</f>
        <v>0</v>
      </c>
      <c r="D8" s="158" t="str">
        <f>IF(RIGHT($B8,1)="1",Scorecard!W8,"")</f>
        <v/>
      </c>
      <c r="E8" s="158" t="str">
        <f>IF(RIGHT($B8,1)="1",Scorecard!X8,"")</f>
        <v/>
      </c>
      <c r="F8" s="158" t="str">
        <f>IF(RIGHT($B8,1)="1",Scorecard!AI8,"")</f>
        <v/>
      </c>
      <c r="G8" s="158" t="str">
        <f>IF(RIGHT($B8,1)="1",Scorecard!AJ8,"")</f>
        <v/>
      </c>
      <c r="H8" s="158" t="str">
        <f>IF(RIGHT($B8,1)="1",Scorecard!AZ8,"")</f>
        <v/>
      </c>
      <c r="I8" s="158" t="str">
        <f>IF(RIGHT($B8,1)="1",Scorecard!BA8,"")</f>
        <v/>
      </c>
      <c r="J8" s="158" t="str">
        <f>IF(RIGHT($B8,1)="1",Scorecard!BN8,"")</f>
        <v/>
      </c>
      <c r="K8" s="158" t="str">
        <f>IF(RIGHT($B8,1)="1",Scorecard!BO8,"")</f>
        <v/>
      </c>
    </row>
    <row r="9" spans="1:13" x14ac:dyDescent="0.25">
      <c r="A9" t="str">
        <f t="shared" si="0"/>
        <v>Pro</v>
      </c>
      <c r="B9" t="s">
        <v>33</v>
      </c>
      <c r="C9" s="15">
        <f>Scorecard!J9</f>
        <v>0.4153686396677051</v>
      </c>
      <c r="D9" s="158">
        <f>IF(RIGHT($B9,1)="1",Scorecard!W9,"")</f>
        <v>2</v>
      </c>
      <c r="E9" s="158">
        <f>IF(RIGHT($B9,1)="1",Scorecard!X9,"")</f>
        <v>0.83073727933541019</v>
      </c>
      <c r="F9" s="158">
        <f>IF(RIGHT($B9,1)="1",Scorecard!AI9,"")</f>
        <v>2</v>
      </c>
      <c r="G9" s="158">
        <f>IF(RIGHT($B9,1)="1",Scorecard!AJ9,"")</f>
        <v>0.83073727933541019</v>
      </c>
      <c r="H9" s="158">
        <f>IF(RIGHT($B9,1)="1",Scorecard!AZ9,"")</f>
        <v>0</v>
      </c>
      <c r="I9" s="158">
        <f>IF(RIGHT($B9,1)="1",Scorecard!BA9,"")</f>
        <v>0</v>
      </c>
      <c r="J9" s="158">
        <f>IF(RIGHT($B9,1)="1",Scorecard!BN9,"")</f>
        <v>0</v>
      </c>
      <c r="K9" s="158">
        <f>IF(RIGHT($B9,1)="1",Scorecard!BO9,"")</f>
        <v>0</v>
      </c>
    </row>
    <row r="10" spans="1:13" x14ac:dyDescent="0.25">
      <c r="A10" t="str">
        <f t="shared" si="0"/>
        <v>Pro</v>
      </c>
      <c r="B10" t="s">
        <v>35</v>
      </c>
      <c r="C10" s="15">
        <f>Scorecard!J10</f>
        <v>0</v>
      </c>
      <c r="D10" s="158" t="str">
        <f>IF(RIGHT($B10,1)="1",Scorecard!W10,"")</f>
        <v/>
      </c>
      <c r="E10" s="158" t="str">
        <f>IF(RIGHT($B10,1)="1",Scorecard!X10,"")</f>
        <v/>
      </c>
      <c r="F10" s="158" t="str">
        <f>IF(RIGHT($B10,1)="1",Scorecard!AI10,"")</f>
        <v/>
      </c>
      <c r="G10" s="158" t="str">
        <f>IF(RIGHT($B10,1)="1",Scorecard!AJ10,"")</f>
        <v/>
      </c>
      <c r="H10" s="158" t="str">
        <f>IF(RIGHT($B10,1)="1",Scorecard!AZ10,"")</f>
        <v/>
      </c>
      <c r="I10" s="158" t="str">
        <f>IF(RIGHT($B10,1)="1",Scorecard!BA10,"")</f>
        <v/>
      </c>
      <c r="J10" s="158" t="str">
        <f>IF(RIGHT($B10,1)="1",Scorecard!BN10,"")</f>
        <v/>
      </c>
      <c r="K10" s="158" t="str">
        <f>IF(RIGHT($B10,1)="1",Scorecard!BO10,"")</f>
        <v/>
      </c>
    </row>
    <row r="11" spans="1:13" x14ac:dyDescent="0.25">
      <c r="A11" t="str">
        <f t="shared" si="0"/>
        <v>Pro</v>
      </c>
      <c r="B11" t="s">
        <v>37</v>
      </c>
      <c r="C11" s="15">
        <f>Scorecard!J11</f>
        <v>0</v>
      </c>
      <c r="D11" s="158" t="str">
        <f>IF(RIGHT($B11,1)="1",Scorecard!W11,"")</f>
        <v/>
      </c>
      <c r="E11" s="158" t="str">
        <f>IF(RIGHT($B11,1)="1",Scorecard!X11,"")</f>
        <v/>
      </c>
      <c r="F11" s="158" t="str">
        <f>IF(RIGHT($B11,1)="1",Scorecard!AI11,"")</f>
        <v/>
      </c>
      <c r="G11" s="158" t="str">
        <f>IF(RIGHT($B11,1)="1",Scorecard!AJ11,"")</f>
        <v/>
      </c>
      <c r="H11" s="158" t="str">
        <f>IF(RIGHT($B11,1)="1",Scorecard!AZ11,"")</f>
        <v/>
      </c>
      <c r="I11" s="158" t="str">
        <f>IF(RIGHT($B11,1)="1",Scorecard!BA11,"")</f>
        <v/>
      </c>
      <c r="J11" s="158" t="str">
        <f>IF(RIGHT($B11,1)="1",Scorecard!BN11,"")</f>
        <v/>
      </c>
      <c r="K11" s="158" t="str">
        <f>IF(RIGHT($B11,1)="1",Scorecard!BO11,"")</f>
        <v/>
      </c>
    </row>
    <row r="12" spans="1:13" x14ac:dyDescent="0.25">
      <c r="A12" t="str">
        <f t="shared" si="0"/>
        <v>Pro</v>
      </c>
      <c r="B12" t="s">
        <v>39</v>
      </c>
      <c r="C12" s="15">
        <f>Scorecard!J12</f>
        <v>0</v>
      </c>
      <c r="D12" s="158" t="str">
        <f>IF(RIGHT($B12,1)="1",Scorecard!W12,"")</f>
        <v/>
      </c>
      <c r="E12" s="158" t="str">
        <f>IF(RIGHT($B12,1)="1",Scorecard!X12,"")</f>
        <v/>
      </c>
      <c r="F12" s="158" t="str">
        <f>IF(RIGHT($B12,1)="1",Scorecard!AI12,"")</f>
        <v/>
      </c>
      <c r="G12" s="158" t="str">
        <f>IF(RIGHT($B12,1)="1",Scorecard!AJ12,"")</f>
        <v/>
      </c>
      <c r="H12" s="158" t="str">
        <f>IF(RIGHT($B12,1)="1",Scorecard!AZ12,"")</f>
        <v/>
      </c>
      <c r="I12" s="158" t="str">
        <f>IF(RIGHT($B12,1)="1",Scorecard!BA12,"")</f>
        <v/>
      </c>
      <c r="J12" s="158" t="str">
        <f>IF(RIGHT($B12,1)="1",Scorecard!BN12,"")</f>
        <v/>
      </c>
      <c r="K12" s="158" t="str">
        <f>IF(RIGHT($B12,1)="1",Scorecard!BO12,"")</f>
        <v/>
      </c>
    </row>
    <row r="13" spans="1:13" x14ac:dyDescent="0.25">
      <c r="A13" t="str">
        <f t="shared" si="0"/>
        <v>Cli</v>
      </c>
      <c r="B13" t="s">
        <v>61</v>
      </c>
      <c r="C13" s="15">
        <f>Scorecard!J13</f>
        <v>0.4153686396677051</v>
      </c>
      <c r="D13" s="158">
        <f>IF(RIGHT($B13,1)="1",Scorecard!W13,"")</f>
        <v>1</v>
      </c>
      <c r="E13" s="158">
        <f>IF(RIGHT($B13,1)="1",Scorecard!X13,"")</f>
        <v>0.4153686396677051</v>
      </c>
      <c r="F13" s="158">
        <f>IF(RIGHT($B13,1)="1",Scorecard!AI13,"")</f>
        <v>0</v>
      </c>
      <c r="G13" s="158">
        <f>IF(RIGHT($B13,1)="1",Scorecard!AJ13,"")</f>
        <v>0</v>
      </c>
      <c r="H13" s="158">
        <f>IF(RIGHT($B13,1)="1",Scorecard!AZ13,"")</f>
        <v>0</v>
      </c>
      <c r="I13" s="158">
        <f>IF(RIGHT($B13,1)="1",Scorecard!BA13,"")</f>
        <v>0</v>
      </c>
      <c r="J13" s="158">
        <f>IF(RIGHT($B13,1)="1",Scorecard!BN13,"")</f>
        <v>0</v>
      </c>
      <c r="K13" s="158">
        <f>IF(RIGHT($B13,1)="1",Scorecard!BO13,"")</f>
        <v>0</v>
      </c>
    </row>
    <row r="14" spans="1:13" x14ac:dyDescent="0.25">
      <c r="A14" t="str">
        <f t="shared" si="0"/>
        <v>Cli</v>
      </c>
      <c r="B14" t="s">
        <v>63</v>
      </c>
      <c r="C14" s="15">
        <f>Scorecard!J14</f>
        <v>0</v>
      </c>
      <c r="D14" s="158" t="str">
        <f>IF(RIGHT($B14,1)="1",Scorecard!W14,"")</f>
        <v/>
      </c>
      <c r="E14" s="158" t="str">
        <f>IF(RIGHT($B14,1)="1",Scorecard!X14,"")</f>
        <v/>
      </c>
      <c r="F14" s="158" t="str">
        <f>IF(RIGHT($B14,1)="1",Scorecard!AI14,"")</f>
        <v/>
      </c>
      <c r="G14" s="158" t="str">
        <f>IF(RIGHT($B14,1)="1",Scorecard!AJ14,"")</f>
        <v/>
      </c>
      <c r="H14" s="158" t="str">
        <f>IF(RIGHT($B14,1)="1",Scorecard!AZ14,"")</f>
        <v/>
      </c>
      <c r="I14" s="158" t="str">
        <f>IF(RIGHT($B14,1)="1",Scorecard!BA14,"")</f>
        <v/>
      </c>
      <c r="J14" s="158" t="str">
        <f>IF(RIGHT($B14,1)="1",Scorecard!BN14,"")</f>
        <v/>
      </c>
      <c r="K14" s="158" t="str">
        <f>IF(RIGHT($B14,1)="1",Scorecard!BO14,"")</f>
        <v/>
      </c>
    </row>
    <row r="15" spans="1:13" x14ac:dyDescent="0.25">
      <c r="A15" t="str">
        <f t="shared" si="0"/>
        <v>Ene</v>
      </c>
      <c r="B15" t="s">
        <v>65</v>
      </c>
      <c r="C15" s="15">
        <f>Scorecard!J15</f>
        <v>0</v>
      </c>
      <c r="D15" s="158">
        <f>IF(RIGHT($B15,1)="1",Scorecard!W15,"")</f>
        <v>0</v>
      </c>
      <c r="E15" s="158">
        <f>IF(RIGHT($B15,1)="1",Scorecard!X15,"")</f>
        <v>0</v>
      </c>
      <c r="F15" s="158">
        <f>IF(RIGHT($B15,1)="1",Scorecard!AI15,"")</f>
        <v>0</v>
      </c>
      <c r="G15" s="158">
        <f>IF(RIGHT($B15,1)="1",Scorecard!AJ15,"")</f>
        <v>0</v>
      </c>
      <c r="H15" s="158">
        <f>IF(RIGHT($B15,1)="1",Scorecard!AZ15,"")</f>
        <v>0</v>
      </c>
      <c r="I15" s="158">
        <f>IF(RIGHT($B15,1)="1",Scorecard!BA15,"")</f>
        <v>0</v>
      </c>
      <c r="J15" s="158">
        <f>IF(RIGHT($B15,1)="1",Scorecard!BN15,"")</f>
        <v>0</v>
      </c>
      <c r="K15" s="158">
        <f>IF(RIGHT($B15,1)="1",Scorecard!BO15,"")</f>
        <v>0</v>
      </c>
    </row>
    <row r="16" spans="1:13" x14ac:dyDescent="0.25">
      <c r="A16" t="str">
        <f t="shared" si="0"/>
        <v>Ene</v>
      </c>
      <c r="B16" t="s">
        <v>67</v>
      </c>
      <c r="C16" s="15">
        <f>Scorecard!J16</f>
        <v>0</v>
      </c>
      <c r="D16" s="158" t="str">
        <f>IF(RIGHT($B16,1)="1",Scorecard!W16,"")</f>
        <v/>
      </c>
      <c r="E16" s="158" t="str">
        <f>IF(RIGHT($B16,1)="1",Scorecard!X16,"")</f>
        <v/>
      </c>
      <c r="F16" s="158" t="str">
        <f>IF(RIGHT($B16,1)="1",Scorecard!AI16,"")</f>
        <v/>
      </c>
      <c r="G16" s="158" t="str">
        <f>IF(RIGHT($B16,1)="1",Scorecard!AJ16,"")</f>
        <v/>
      </c>
      <c r="H16" s="158" t="str">
        <f>IF(RIGHT($B16,1)="1",Scorecard!AZ16,"")</f>
        <v/>
      </c>
      <c r="I16" s="158" t="str">
        <f>IF(RIGHT($B16,1)="1",Scorecard!BA16,"")</f>
        <v/>
      </c>
      <c r="J16" s="158" t="str">
        <f>IF(RIGHT($B16,1)="1",Scorecard!BN16,"")</f>
        <v/>
      </c>
      <c r="K16" s="158" t="str">
        <f>IF(RIGHT($B16,1)="1",Scorecard!BO16,"")</f>
        <v/>
      </c>
    </row>
    <row r="17" spans="1:11" x14ac:dyDescent="0.25">
      <c r="A17" t="str">
        <f t="shared" si="0"/>
        <v>Wat</v>
      </c>
      <c r="B17" t="s">
        <v>68</v>
      </c>
      <c r="C17" s="15">
        <f>Scorecard!J17</f>
        <v>0.4153686396677051</v>
      </c>
      <c r="D17" s="158">
        <f>IF(RIGHT($B17,1)="1",Scorecard!W17,"")</f>
        <v>2</v>
      </c>
      <c r="E17" s="158">
        <f>IF(RIGHT($B17,1)="1",Scorecard!X17,"")</f>
        <v>0.83073727933541019</v>
      </c>
      <c r="F17" s="158">
        <f>IF(RIGHT($B17,1)="1",Scorecard!AI17,"")</f>
        <v>0</v>
      </c>
      <c r="G17" s="158">
        <f>IF(RIGHT($B17,1)="1",Scorecard!AJ17,"")</f>
        <v>0</v>
      </c>
      <c r="H17" s="158">
        <f>IF(RIGHT($B17,1)="1",Scorecard!AZ17,"")</f>
        <v>0</v>
      </c>
      <c r="I17" s="158">
        <f>IF(RIGHT($B17,1)="1",Scorecard!BA17,"")</f>
        <v>0</v>
      </c>
      <c r="J17" s="158">
        <f>IF(RIGHT($B17,1)="1",Scorecard!BN17,"")</f>
        <v>0</v>
      </c>
      <c r="K17" s="158">
        <f>IF(RIGHT($B17,1)="1",Scorecard!BO17,"")</f>
        <v>0</v>
      </c>
    </row>
    <row r="18" spans="1:11" x14ac:dyDescent="0.25">
      <c r="A18" t="str">
        <f t="shared" si="0"/>
        <v>Wat</v>
      </c>
      <c r="B18" t="s">
        <v>70</v>
      </c>
      <c r="C18" s="15">
        <f>Scorecard!J18</f>
        <v>0</v>
      </c>
      <c r="D18" s="158" t="str">
        <f>IF(RIGHT($B18,1)="1",Scorecard!W18,"")</f>
        <v/>
      </c>
      <c r="E18" s="158" t="str">
        <f>IF(RIGHT($B18,1)="1",Scorecard!X18,"")</f>
        <v/>
      </c>
      <c r="F18" s="158" t="str">
        <f>IF(RIGHT($B18,1)="1",Scorecard!AI18,"")</f>
        <v/>
      </c>
      <c r="G18" s="158" t="str">
        <f>IF(RIGHT($B18,1)="1",Scorecard!AJ18,"")</f>
        <v/>
      </c>
      <c r="H18" s="158" t="str">
        <f>IF(RIGHT($B18,1)="1",Scorecard!AZ18,"")</f>
        <v/>
      </c>
      <c r="I18" s="158" t="str">
        <f>IF(RIGHT($B18,1)="1",Scorecard!BA18,"")</f>
        <v/>
      </c>
      <c r="J18" s="158" t="str">
        <f>IF(RIGHT($B18,1)="1",Scorecard!BN18,"")</f>
        <v/>
      </c>
      <c r="K18" s="158" t="str">
        <f>IF(RIGHT($B18,1)="1",Scorecard!BO18,"")</f>
        <v/>
      </c>
    </row>
    <row r="19" spans="1:11" x14ac:dyDescent="0.25">
      <c r="A19" t="str">
        <f t="shared" si="0"/>
        <v>Mat</v>
      </c>
      <c r="B19" t="s">
        <v>72</v>
      </c>
      <c r="C19" s="15">
        <f>Scorecard!J19</f>
        <v>0</v>
      </c>
      <c r="D19" s="158">
        <f>IF(RIGHT($B19,1)="1",Scorecard!W19,"")</f>
        <v>0</v>
      </c>
      <c r="E19" s="158">
        <f>IF(RIGHT($B19,1)="1",Scorecard!X19,"")</f>
        <v>0</v>
      </c>
      <c r="F19" s="158">
        <f>IF(RIGHT($B19,1)="1",Scorecard!AI19,"")</f>
        <v>0</v>
      </c>
      <c r="G19" s="158">
        <f>IF(RIGHT($B19,1)="1",Scorecard!AJ19,"")</f>
        <v>0</v>
      </c>
      <c r="H19" s="158">
        <f>IF(RIGHT($B19,1)="1",Scorecard!AZ19,"")</f>
        <v>0</v>
      </c>
      <c r="I19" s="158">
        <f>IF(RIGHT($B19,1)="1",Scorecard!BA19,"")</f>
        <v>0</v>
      </c>
      <c r="J19" s="158">
        <f>IF(RIGHT($B19,1)="1",Scorecard!BN19,"")</f>
        <v>0</v>
      </c>
      <c r="K19" s="158">
        <f>IF(RIGHT($B19,1)="1",Scorecard!BO19,"")</f>
        <v>0</v>
      </c>
    </row>
    <row r="20" spans="1:11" x14ac:dyDescent="0.25">
      <c r="A20" t="str">
        <f t="shared" si="0"/>
        <v>Mat</v>
      </c>
      <c r="B20" t="s">
        <v>74</v>
      </c>
      <c r="C20" s="15">
        <f>Scorecard!J20</f>
        <v>0</v>
      </c>
      <c r="D20" s="158" t="str">
        <f>IF(RIGHT($B20,1)="1",Scorecard!W20,"")</f>
        <v/>
      </c>
      <c r="E20" s="158" t="str">
        <f>IF(RIGHT($B20,1)="1",Scorecard!X20,"")</f>
        <v/>
      </c>
      <c r="F20" s="158" t="str">
        <f>IF(RIGHT($B20,1)="1",Scorecard!AI20,"")</f>
        <v/>
      </c>
      <c r="G20" s="158" t="str">
        <f>IF(RIGHT($B20,1)="1",Scorecard!AJ20,"")</f>
        <v/>
      </c>
      <c r="H20" s="158" t="str">
        <f>IF(RIGHT($B20,1)="1",Scorecard!AZ20,"")</f>
        <v/>
      </c>
      <c r="I20" s="158" t="str">
        <f>IF(RIGHT($B20,1)="1",Scorecard!BA20,"")</f>
        <v/>
      </c>
      <c r="J20" s="158" t="str">
        <f>IF(RIGHT($B20,1)="1",Scorecard!BN20,"")</f>
        <v/>
      </c>
      <c r="K20" s="158" t="str">
        <f>IF(RIGHT($B20,1)="1",Scorecard!BO20,"")</f>
        <v/>
      </c>
    </row>
    <row r="21" spans="1:11" x14ac:dyDescent="0.25">
      <c r="A21" t="str">
        <f t="shared" si="0"/>
        <v>Dis</v>
      </c>
      <c r="B21" t="s">
        <v>76</v>
      </c>
      <c r="C21" s="15">
        <f>Scorecard!J21</f>
        <v>0</v>
      </c>
      <c r="D21" s="158">
        <f>IF(RIGHT($B21,1)="1",Scorecard!W21,"")</f>
        <v>0</v>
      </c>
      <c r="E21" s="158">
        <f>IF(RIGHT($B21,1)="1",Scorecard!X21,"")</f>
        <v>0</v>
      </c>
      <c r="F21" s="158">
        <f>IF(RIGHT($B21,1)="1",Scorecard!AI21,"")</f>
        <v>0</v>
      </c>
      <c r="G21" s="158">
        <f>IF(RIGHT($B21,1)="1",Scorecard!AJ21,"")</f>
        <v>0</v>
      </c>
      <c r="H21" s="158">
        <f>IF(RIGHT($B21,1)="1",Scorecard!AZ21,"")</f>
        <v>0</v>
      </c>
      <c r="I21" s="158">
        <f>IF(RIGHT($B21,1)="1",Scorecard!BA21,"")</f>
        <v>0</v>
      </c>
      <c r="J21" s="158">
        <f>IF(RIGHT($B21,1)="1",Scorecard!BN21,"")</f>
        <v>0</v>
      </c>
      <c r="K21" s="158">
        <f>IF(RIGHT($B21,1)="1",Scorecard!BO21,"")</f>
        <v>0</v>
      </c>
    </row>
    <row r="22" spans="1:11" x14ac:dyDescent="0.25">
      <c r="A22" t="str">
        <f t="shared" si="0"/>
        <v>Dis</v>
      </c>
      <c r="B22" t="s">
        <v>78</v>
      </c>
      <c r="C22" s="15">
        <f>Scorecard!J22</f>
        <v>0</v>
      </c>
      <c r="D22" s="158" t="str">
        <f>IF(RIGHT($B22,1)="1",Scorecard!W22,"")</f>
        <v/>
      </c>
      <c r="E22" s="158" t="str">
        <f>IF(RIGHT($B22,1)="1",Scorecard!X22,"")</f>
        <v/>
      </c>
      <c r="F22" s="158" t="str">
        <f>IF(RIGHT($B22,1)="1",Scorecard!AI22,"")</f>
        <v/>
      </c>
      <c r="G22" s="158" t="str">
        <f>IF(RIGHT($B22,1)="1",Scorecard!AJ22,"")</f>
        <v/>
      </c>
      <c r="H22" s="158" t="str">
        <f>IF(RIGHT($B22,1)="1",Scorecard!AZ22,"")</f>
        <v/>
      </c>
      <c r="I22" s="158" t="str">
        <f>IF(RIGHT($B22,1)="1",Scorecard!BA22,"")</f>
        <v/>
      </c>
      <c r="J22" s="158" t="str">
        <f>IF(RIGHT($B22,1)="1",Scorecard!BN22,"")</f>
        <v/>
      </c>
      <c r="K22" s="158" t="str">
        <f>IF(RIGHT($B22,1)="1",Scorecard!BO22,"")</f>
        <v/>
      </c>
    </row>
    <row r="23" spans="1:11" x14ac:dyDescent="0.25">
      <c r="A23" t="str">
        <f t="shared" si="0"/>
        <v>Dis</v>
      </c>
      <c r="B23" t="s">
        <v>80</v>
      </c>
      <c r="C23" s="15">
        <f>Scorecard!J23</f>
        <v>0.27691242644513675</v>
      </c>
      <c r="D23" s="158" t="str">
        <f>IF(RIGHT($B23,1)="1",Scorecard!W23,"")</f>
        <v/>
      </c>
      <c r="E23" s="158" t="str">
        <f>IF(RIGHT($B23,1)="1",Scorecard!X23,"")</f>
        <v/>
      </c>
      <c r="F23" s="158" t="str">
        <f>IF(RIGHT($B23,1)="1",Scorecard!AI23,"")</f>
        <v/>
      </c>
      <c r="G23" s="158" t="str">
        <f>IF(RIGHT($B23,1)="1",Scorecard!AJ23,"")</f>
        <v/>
      </c>
      <c r="H23" s="158" t="str">
        <f>IF(RIGHT($B23,1)="1",Scorecard!AZ23,"")</f>
        <v/>
      </c>
      <c r="I23" s="158" t="str">
        <f>IF(RIGHT($B23,1)="1",Scorecard!BA23,"")</f>
        <v/>
      </c>
      <c r="J23" s="158" t="str">
        <f>IF(RIGHT($B23,1)="1",Scorecard!BN23,"")</f>
        <v/>
      </c>
      <c r="K23" s="158" t="str">
        <f>IF(RIGHT($B23,1)="1",Scorecard!BO23,"")</f>
        <v/>
      </c>
    </row>
    <row r="24" spans="1:11" x14ac:dyDescent="0.25">
      <c r="A24" t="str">
        <f t="shared" si="0"/>
        <v>Dis</v>
      </c>
      <c r="B24" t="s">
        <v>82</v>
      </c>
      <c r="C24" s="15">
        <f>Scorecard!J24</f>
        <v>0</v>
      </c>
      <c r="D24" s="158" t="str">
        <f>IF(RIGHT($B24,1)="1",Scorecard!W24,"")</f>
        <v/>
      </c>
      <c r="E24" s="158" t="str">
        <f>IF(RIGHT($B24,1)="1",Scorecard!X24,"")</f>
        <v/>
      </c>
      <c r="F24" s="158" t="str">
        <f>IF(RIGHT($B24,1)="1",Scorecard!AI24,"")</f>
        <v/>
      </c>
      <c r="G24" s="158" t="str">
        <f>IF(RIGHT($B24,1)="1",Scorecard!AJ24,"")</f>
        <v/>
      </c>
      <c r="H24" s="158" t="str">
        <f>IF(RIGHT($B24,1)="1",Scorecard!AZ24,"")</f>
        <v/>
      </c>
      <c r="I24" s="158" t="str">
        <f>IF(RIGHT($B24,1)="1",Scorecard!BA24,"")</f>
        <v/>
      </c>
      <c r="J24" s="158" t="str">
        <f>IF(RIGHT($B24,1)="1",Scorecard!BN24,"")</f>
        <v/>
      </c>
      <c r="K24" s="158" t="str">
        <f>IF(RIGHT($B24,1)="1",Scorecard!BO24,"")</f>
        <v/>
      </c>
    </row>
    <row r="25" spans="1:11" x14ac:dyDescent="0.25">
      <c r="A25" t="str">
        <f t="shared" si="0"/>
        <v>Dis</v>
      </c>
      <c r="B25" t="s">
        <v>84</v>
      </c>
      <c r="C25" s="15">
        <f>Scorecard!J25</f>
        <v>0</v>
      </c>
      <c r="D25" s="158" t="str">
        <f>IF(RIGHT($B25,1)="1",Scorecard!W25,"")</f>
        <v/>
      </c>
      <c r="E25" s="158" t="str">
        <f>IF(RIGHT($B25,1)="1",Scorecard!X25,"")</f>
        <v/>
      </c>
      <c r="F25" s="158" t="str">
        <f>IF(RIGHT($B25,1)="1",Scorecard!AI25,"")</f>
        <v/>
      </c>
      <c r="G25" s="158" t="str">
        <f>IF(RIGHT($B25,1)="1",Scorecard!AJ25,"")</f>
        <v/>
      </c>
      <c r="H25" s="158" t="str">
        <f>IF(RIGHT($B25,1)="1",Scorecard!AZ25,"")</f>
        <v/>
      </c>
      <c r="I25" s="158" t="str">
        <f>IF(RIGHT($B25,1)="1",Scorecard!BA25,"")</f>
        <v/>
      </c>
      <c r="J25" s="158" t="str">
        <f>IF(RIGHT($B25,1)="1",Scorecard!BN25,"")</f>
        <v/>
      </c>
      <c r="K25" s="158" t="str">
        <f>IF(RIGHT($B25,1)="1",Scorecard!BO25,"")</f>
        <v/>
      </c>
    </row>
    <row r="26" spans="1:11" x14ac:dyDescent="0.25">
      <c r="A26" t="str">
        <f t="shared" si="0"/>
        <v>Lan</v>
      </c>
      <c r="B26" t="s">
        <v>86</v>
      </c>
      <c r="C26" s="15">
        <f>Scorecard!J26</f>
        <v>0</v>
      </c>
      <c r="D26" s="158">
        <f>IF(RIGHT($B26,1)="1",Scorecard!W26,"")</f>
        <v>0</v>
      </c>
      <c r="E26" s="158">
        <f>IF(RIGHT($B26,1)="1",Scorecard!X26,"")</f>
        <v>0</v>
      </c>
      <c r="F26" s="158">
        <f>IF(RIGHT($B26,1)="1",Scorecard!AI26,"")</f>
        <v>0</v>
      </c>
      <c r="G26" s="158">
        <f>IF(RIGHT($B26,1)="1",Scorecard!AJ26,"")</f>
        <v>0</v>
      </c>
      <c r="H26" s="158">
        <f>IF(RIGHT($B26,1)="1",Scorecard!AZ26,"")</f>
        <v>0</v>
      </c>
      <c r="I26" s="158">
        <f>IF(RIGHT($B26,1)="1",Scorecard!BA26,"")</f>
        <v>0</v>
      </c>
      <c r="J26" s="158">
        <f>IF(RIGHT($B26,1)="1",Scorecard!BN26,"")</f>
        <v>0</v>
      </c>
      <c r="K26" s="158">
        <f>IF(RIGHT($B26,1)="1",Scorecard!BO26,"")</f>
        <v>0</v>
      </c>
    </row>
    <row r="27" spans="1:11" x14ac:dyDescent="0.25">
      <c r="A27" t="str">
        <f t="shared" si="0"/>
        <v>Lan</v>
      </c>
      <c r="B27" t="s">
        <v>88</v>
      </c>
      <c r="C27" s="15">
        <f>Scorecard!J27</f>
        <v>0</v>
      </c>
      <c r="D27" s="158" t="str">
        <f>IF(RIGHT($B27,1)="1",Scorecard!W27,"")</f>
        <v/>
      </c>
      <c r="E27" s="158" t="str">
        <f>IF(RIGHT($B27,1)="1",Scorecard!X27,"")</f>
        <v/>
      </c>
      <c r="F27" s="158" t="str">
        <f>IF(RIGHT($B27,1)="1",Scorecard!AI27,"")</f>
        <v/>
      </c>
      <c r="G27" s="158" t="str">
        <f>IF(RIGHT($B27,1)="1",Scorecard!AJ27,"")</f>
        <v/>
      </c>
      <c r="H27" s="158" t="str">
        <f>IF(RIGHT($B27,1)="1",Scorecard!AZ27,"")</f>
        <v/>
      </c>
      <c r="I27" s="158" t="str">
        <f>IF(RIGHT($B27,1)="1",Scorecard!BA27,"")</f>
        <v/>
      </c>
      <c r="J27" s="158" t="str">
        <f>IF(RIGHT($B27,1)="1",Scorecard!BN27,"")</f>
        <v/>
      </c>
      <c r="K27" s="158" t="str">
        <f>IF(RIGHT($B27,1)="1",Scorecard!BO27,"")</f>
        <v/>
      </c>
    </row>
    <row r="28" spans="1:11" x14ac:dyDescent="0.25">
      <c r="A28" t="str">
        <f t="shared" si="0"/>
        <v>Lan</v>
      </c>
      <c r="B28" t="s">
        <v>90</v>
      </c>
      <c r="C28" s="15">
        <f>Scorecard!J28</f>
        <v>0</v>
      </c>
      <c r="D28" s="158" t="str">
        <f>IF(RIGHT($B28,1)="1",Scorecard!W28,"")</f>
        <v/>
      </c>
      <c r="E28" s="158" t="str">
        <f>IF(RIGHT($B28,1)="1",Scorecard!X28,"")</f>
        <v/>
      </c>
      <c r="F28" s="158" t="str">
        <f>IF(RIGHT($B28,1)="1",Scorecard!AI28,"")</f>
        <v/>
      </c>
      <c r="G28" s="158" t="str">
        <f>IF(RIGHT($B28,1)="1",Scorecard!AJ28,"")</f>
        <v/>
      </c>
      <c r="H28" s="158" t="str">
        <f>IF(RIGHT($B28,1)="1",Scorecard!AZ28,"")</f>
        <v/>
      </c>
      <c r="I28" s="158" t="str">
        <f>IF(RIGHT($B28,1)="1",Scorecard!BA28,"")</f>
        <v/>
      </c>
      <c r="J28" s="158" t="str">
        <f>IF(RIGHT($B28,1)="1",Scorecard!BN28,"")</f>
        <v/>
      </c>
      <c r="K28" s="158" t="str">
        <f>IF(RIGHT($B28,1)="1",Scorecard!BO28,"")</f>
        <v/>
      </c>
    </row>
    <row r="29" spans="1:11" x14ac:dyDescent="0.25">
      <c r="A29" t="str">
        <f t="shared" si="0"/>
        <v>Lan</v>
      </c>
      <c r="B29" t="s">
        <v>92</v>
      </c>
      <c r="C29" s="15">
        <f>Scorecard!J29</f>
        <v>0</v>
      </c>
      <c r="D29" s="158" t="str">
        <f>IF(RIGHT($B29,1)="1",Scorecard!W29,"")</f>
        <v/>
      </c>
      <c r="E29" s="158" t="str">
        <f>IF(RIGHT($B29,1)="1",Scorecard!X29,"")</f>
        <v/>
      </c>
      <c r="F29" s="158" t="str">
        <f>IF(RIGHT($B29,1)="1",Scorecard!AI29,"")</f>
        <v/>
      </c>
      <c r="G29" s="158" t="str">
        <f>IF(RIGHT($B29,1)="1",Scorecard!AJ29,"")</f>
        <v/>
      </c>
      <c r="H29" s="158" t="str">
        <f>IF(RIGHT($B29,1)="1",Scorecard!AZ29,"")</f>
        <v/>
      </c>
      <c r="I29" s="158" t="str">
        <f>IF(RIGHT($B29,1)="1",Scorecard!BA29,"")</f>
        <v/>
      </c>
      <c r="J29" s="158" t="str">
        <f>IF(RIGHT($B29,1)="1",Scorecard!BN29,"")</f>
        <v/>
      </c>
      <c r="K29" s="158" t="str">
        <f>IF(RIGHT($B29,1)="1",Scorecard!BO29,"")</f>
        <v/>
      </c>
    </row>
    <row r="30" spans="1:11" x14ac:dyDescent="0.25">
      <c r="A30" t="str">
        <f t="shared" si="0"/>
        <v>Was</v>
      </c>
      <c r="B30" t="s">
        <v>94</v>
      </c>
      <c r="C30" s="15">
        <f>Scorecard!J30</f>
        <v>0</v>
      </c>
      <c r="D30" s="158">
        <f>IF(RIGHT($B30,1)="1",Scorecard!W30,"")</f>
        <v>0</v>
      </c>
      <c r="E30" s="158">
        <f>IF(RIGHT($B30,1)="1",Scorecard!X30,"")</f>
        <v>0</v>
      </c>
      <c r="F30" s="158">
        <f>IF(RIGHT($B30,1)="1",Scorecard!AI30,"")</f>
        <v>0</v>
      </c>
      <c r="G30" s="158">
        <f>IF(RIGHT($B30,1)="1",Scorecard!AJ30,"")</f>
        <v>0</v>
      </c>
      <c r="H30" s="158">
        <f>IF(RIGHT($B30,1)="1",Scorecard!AZ30,"")</f>
        <v>0</v>
      </c>
      <c r="I30" s="158">
        <f>IF(RIGHT($B30,1)="1",Scorecard!BA30,"")</f>
        <v>0</v>
      </c>
      <c r="J30" s="158">
        <f>IF(RIGHT($B30,1)="1",Scorecard!BN30,"")</f>
        <v>0</v>
      </c>
      <c r="K30" s="158">
        <f>IF(RIGHT($B30,1)="1",Scorecard!BO30,"")</f>
        <v>0</v>
      </c>
    </row>
    <row r="31" spans="1:11" x14ac:dyDescent="0.25">
      <c r="A31" t="str">
        <f t="shared" si="0"/>
        <v>Was</v>
      </c>
      <c r="B31" t="s">
        <v>96</v>
      </c>
      <c r="C31" s="15">
        <f>Scorecard!J31</f>
        <v>0.62305295950155759</v>
      </c>
      <c r="D31" s="158" t="str">
        <f>IF(RIGHT($B31,1)="1",Scorecard!W31,"")</f>
        <v/>
      </c>
      <c r="E31" s="158" t="str">
        <f>IF(RIGHT($B31,1)="1",Scorecard!X31,"")</f>
        <v/>
      </c>
      <c r="F31" s="158" t="str">
        <f>IF(RIGHT($B31,1)="1",Scorecard!AI31,"")</f>
        <v/>
      </c>
      <c r="G31" s="158" t="str">
        <f>IF(RIGHT($B31,1)="1",Scorecard!AJ31,"")</f>
        <v/>
      </c>
      <c r="H31" s="158" t="str">
        <f>IF(RIGHT($B31,1)="1",Scorecard!AZ31,"")</f>
        <v/>
      </c>
      <c r="I31" s="158" t="str">
        <f>IF(RIGHT($B31,1)="1",Scorecard!BA31,"")</f>
        <v/>
      </c>
      <c r="J31" s="158" t="str">
        <f>IF(RIGHT($B31,1)="1",Scorecard!BN31,"")</f>
        <v/>
      </c>
      <c r="K31" s="158" t="str">
        <f>IF(RIGHT($B31,1)="1",Scorecard!BO31,"")</f>
        <v/>
      </c>
    </row>
    <row r="32" spans="1:11" x14ac:dyDescent="0.25">
      <c r="A32" t="str">
        <f t="shared" si="0"/>
        <v>Was</v>
      </c>
      <c r="B32" t="s">
        <v>98</v>
      </c>
      <c r="C32" s="15">
        <f>Scorecard!J32</f>
        <v>0</v>
      </c>
      <c r="D32" s="158" t="str">
        <f>IF(RIGHT($B32,1)="1",Scorecard!W32,"")</f>
        <v/>
      </c>
      <c r="E32" s="158" t="str">
        <f>IF(RIGHT($B32,1)="1",Scorecard!X32,"")</f>
        <v/>
      </c>
      <c r="F32" s="158" t="str">
        <f>IF(RIGHT($B32,1)="1",Scorecard!AI32,"")</f>
        <v/>
      </c>
      <c r="G32" s="158" t="str">
        <f>IF(RIGHT($B32,1)="1",Scorecard!AJ32,"")</f>
        <v/>
      </c>
      <c r="H32" s="158" t="str">
        <f>IF(RIGHT($B32,1)="1",Scorecard!AZ32,"")</f>
        <v/>
      </c>
      <c r="I32" s="158" t="str">
        <f>IF(RIGHT($B32,1)="1",Scorecard!BA32,"")</f>
        <v/>
      </c>
      <c r="J32" s="158" t="str">
        <f>IF(RIGHT($B32,1)="1",Scorecard!BN32,"")</f>
        <v/>
      </c>
      <c r="K32" s="158" t="str">
        <f>IF(RIGHT($B32,1)="1",Scorecard!BO32,"")</f>
        <v/>
      </c>
    </row>
    <row r="33" spans="1:11" x14ac:dyDescent="0.25">
      <c r="A33" t="str">
        <f t="shared" si="0"/>
        <v>Eco</v>
      </c>
      <c r="B33" t="s">
        <v>100</v>
      </c>
      <c r="C33" s="15">
        <f>Scorecard!J33</f>
        <v>0</v>
      </c>
      <c r="D33" s="158">
        <f>IF(RIGHT($B33,1)="1",Scorecard!W33,"")</f>
        <v>0</v>
      </c>
      <c r="E33" s="158">
        <f>IF(RIGHT($B33,1)="1",Scorecard!X33,"")</f>
        <v>0</v>
      </c>
      <c r="F33" s="158">
        <f>IF(RIGHT($B33,1)="1",Scorecard!AI33,"")</f>
        <v>0</v>
      </c>
      <c r="G33" s="158">
        <f>IF(RIGHT($B33,1)="1",Scorecard!AJ33,"")</f>
        <v>0</v>
      </c>
      <c r="H33" s="158">
        <f>IF(RIGHT($B33,1)="1",Scorecard!AZ33,"")</f>
        <v>0</v>
      </c>
      <c r="I33" s="158">
        <f>IF(RIGHT($B33,1)="1",Scorecard!BA33,"")</f>
        <v>0</v>
      </c>
      <c r="J33" s="158">
        <f>IF(RIGHT($B33,1)="1",Scorecard!BN33,"")</f>
        <v>0</v>
      </c>
      <c r="K33" s="158">
        <f>IF(RIGHT($B33,1)="1",Scorecard!BO33,"")</f>
        <v>0</v>
      </c>
    </row>
    <row r="34" spans="1:11" x14ac:dyDescent="0.25">
      <c r="A34" t="str">
        <f t="shared" si="0"/>
        <v>Eco</v>
      </c>
      <c r="B34" t="s">
        <v>101</v>
      </c>
      <c r="C34" s="15">
        <f>Scorecard!J34</f>
        <v>0</v>
      </c>
      <c r="D34" s="158" t="str">
        <f>IF(RIGHT($B34,1)="1",Scorecard!W34,"")</f>
        <v/>
      </c>
      <c r="E34" s="158" t="str">
        <f>IF(RIGHT($B34,1)="1",Scorecard!X34,"")</f>
        <v/>
      </c>
      <c r="F34" s="158" t="str">
        <f>IF(RIGHT($B34,1)="1",Scorecard!AI34,"")</f>
        <v/>
      </c>
      <c r="G34" s="158" t="str">
        <f>IF(RIGHT($B34,1)="1",Scorecard!AJ34,"")</f>
        <v/>
      </c>
      <c r="H34" s="158" t="str">
        <f>IF(RIGHT($B34,1)="1",Scorecard!AZ34,"")</f>
        <v/>
      </c>
      <c r="I34" s="158" t="str">
        <f>IF(RIGHT($B34,1)="1",Scorecard!BA34,"")</f>
        <v/>
      </c>
      <c r="J34" s="158" t="str">
        <f>IF(RIGHT($B34,1)="1",Scorecard!BN34,"")</f>
        <v/>
      </c>
      <c r="K34" s="158" t="str">
        <f>IF(RIGHT($B34,1)="1",Scorecard!BO34,"")</f>
        <v/>
      </c>
    </row>
    <row r="35" spans="1:11" x14ac:dyDescent="0.25">
      <c r="A35" t="str">
        <f t="shared" si="0"/>
        <v>Hea</v>
      </c>
      <c r="B35" t="s">
        <v>104</v>
      </c>
      <c r="C35" s="15">
        <f>Scorecard!J35</f>
        <v>0</v>
      </c>
      <c r="D35" s="158">
        <f>IF(RIGHT($B35,1)="1",Scorecard!W35,"")</f>
        <v>0</v>
      </c>
      <c r="E35" s="158">
        <f>IF(RIGHT($B35,1)="1",Scorecard!X35,"")</f>
        <v>0</v>
      </c>
      <c r="F35" s="158">
        <f>IF(RIGHT($B35,1)="1",Scorecard!AI35,"")</f>
        <v>0</v>
      </c>
      <c r="G35" s="158">
        <f>IF(RIGHT($B35,1)="1",Scorecard!AJ35,"")</f>
        <v>0</v>
      </c>
      <c r="H35" s="158">
        <f>IF(RIGHT($B35,1)="1",Scorecard!AZ35,"")</f>
        <v>0</v>
      </c>
      <c r="I35" s="158">
        <f>IF(RIGHT($B35,1)="1",Scorecard!BA35,"")</f>
        <v>0</v>
      </c>
      <c r="J35" s="158">
        <f>IF(RIGHT($B35,1)="1",Scorecard!BN35,"")</f>
        <v>0</v>
      </c>
      <c r="K35" s="158">
        <f>IF(RIGHT($B35,1)="1",Scorecard!BO35,"")</f>
        <v>0</v>
      </c>
    </row>
    <row r="36" spans="1:11" x14ac:dyDescent="0.25">
      <c r="A36" t="str">
        <f t="shared" si="0"/>
        <v>Hea</v>
      </c>
      <c r="B36" t="s">
        <v>106</v>
      </c>
      <c r="C36" s="15">
        <f>Scorecard!J36</f>
        <v>0</v>
      </c>
      <c r="D36" s="158" t="str">
        <f>IF(RIGHT($B36,1)="1",Scorecard!W36,"")</f>
        <v/>
      </c>
      <c r="E36" s="158" t="str">
        <f>IF(RIGHT($B36,1)="1",Scorecard!X36,"")</f>
        <v/>
      </c>
      <c r="F36" s="158" t="str">
        <f>IF(RIGHT($B36,1)="1",Scorecard!AI36,"")</f>
        <v/>
      </c>
      <c r="G36" s="158" t="str">
        <f>IF(RIGHT($B36,1)="1",Scorecard!AJ36,"")</f>
        <v/>
      </c>
      <c r="H36" s="158" t="str">
        <f>IF(RIGHT($B36,1)="1",Scorecard!AZ36,"")</f>
        <v/>
      </c>
      <c r="I36" s="158" t="str">
        <f>IF(RIGHT($B36,1)="1",Scorecard!BA36,"")</f>
        <v/>
      </c>
      <c r="J36" s="158" t="str">
        <f>IF(RIGHT($B36,1)="1",Scorecard!BN36,"")</f>
        <v/>
      </c>
      <c r="K36" s="158" t="str">
        <f>IF(RIGHT($B36,1)="1",Scorecard!BO36,"")</f>
        <v/>
      </c>
    </row>
    <row r="37" spans="1:11" x14ac:dyDescent="0.25">
      <c r="A37" t="str">
        <f t="shared" si="0"/>
        <v>Her</v>
      </c>
      <c r="B37" t="s">
        <v>108</v>
      </c>
      <c r="C37" s="15">
        <f>Scorecard!J37</f>
        <v>0</v>
      </c>
      <c r="D37" s="158">
        <f>IF(RIGHT($B37,1)="1",Scorecard!W37,"")</f>
        <v>0</v>
      </c>
      <c r="E37" s="158">
        <f>IF(RIGHT($B37,1)="1",Scorecard!X37,"")</f>
        <v>0</v>
      </c>
      <c r="F37" s="158">
        <f>IF(RIGHT($B37,1)="1",Scorecard!AI37,"")</f>
        <v>0</v>
      </c>
      <c r="G37" s="158">
        <f>IF(RIGHT($B37,1)="1",Scorecard!AJ37,"")</f>
        <v>0</v>
      </c>
      <c r="H37" s="158">
        <f>IF(RIGHT($B37,1)="1",Scorecard!AZ37,"")</f>
        <v>0</v>
      </c>
      <c r="I37" s="158">
        <f>IF(RIGHT($B37,1)="1",Scorecard!BA37,"")</f>
        <v>0</v>
      </c>
      <c r="J37" s="158">
        <f>IF(RIGHT($B37,1)="1",Scorecard!BN37,"")</f>
        <v>0</v>
      </c>
      <c r="K37" s="158">
        <f>IF(RIGHT($B37,1)="1",Scorecard!BO37,"")</f>
        <v>0</v>
      </c>
    </row>
    <row r="38" spans="1:11" x14ac:dyDescent="0.25">
      <c r="A38" t="str">
        <f t="shared" si="0"/>
        <v>Her</v>
      </c>
      <c r="B38" t="s">
        <v>110</v>
      </c>
      <c r="C38" s="15">
        <f>Scorecard!J38</f>
        <v>0.8999653859466944</v>
      </c>
      <c r="D38" s="158" t="str">
        <f>IF(RIGHT($B38,1)="1",Scorecard!W38,"")</f>
        <v/>
      </c>
      <c r="E38" s="158" t="str">
        <f>IF(RIGHT($B38,1)="1",Scorecard!X38,"")</f>
        <v/>
      </c>
      <c r="F38" s="158" t="str">
        <f>IF(RIGHT($B38,1)="1",Scorecard!AI38,"")</f>
        <v/>
      </c>
      <c r="G38" s="158" t="str">
        <f>IF(RIGHT($B38,1)="1",Scorecard!AJ38,"")</f>
        <v/>
      </c>
      <c r="H38" s="158" t="str">
        <f>IF(RIGHT($B38,1)="1",Scorecard!AZ38,"")</f>
        <v/>
      </c>
      <c r="I38" s="158" t="str">
        <f>IF(RIGHT($B38,1)="1",Scorecard!BA38,"")</f>
        <v/>
      </c>
      <c r="J38" s="158" t="str">
        <f>IF(RIGHT($B38,1)="1",Scorecard!BN38,"")</f>
        <v/>
      </c>
      <c r="K38" s="158" t="str">
        <f>IF(RIGHT($B38,1)="1",Scorecard!BO38,"")</f>
        <v/>
      </c>
    </row>
    <row r="39" spans="1:11" x14ac:dyDescent="0.25">
      <c r="A39" t="str">
        <f t="shared" si="0"/>
        <v>Sta</v>
      </c>
      <c r="B39" t="s">
        <v>112</v>
      </c>
      <c r="C39" s="15">
        <f>Scorecard!J39</f>
        <v>0</v>
      </c>
      <c r="D39" s="158">
        <f>IF(RIGHT($B39,1)="1",Scorecard!W39,"")</f>
        <v>0</v>
      </c>
      <c r="E39" s="158">
        <f>IF(RIGHT($B39,1)="1",Scorecard!X39,"")</f>
        <v>0</v>
      </c>
      <c r="F39" s="158">
        <f>IF(RIGHT($B39,1)="1",Scorecard!AI39,"")</f>
        <v>0</v>
      </c>
      <c r="G39" s="158">
        <f>IF(RIGHT($B39,1)="1",Scorecard!AJ39,"")</f>
        <v>0</v>
      </c>
      <c r="H39" s="158">
        <f>IF(RIGHT($B39,1)="1",Scorecard!AZ39,"")</f>
        <v>0</v>
      </c>
      <c r="I39" s="158">
        <f>IF(RIGHT($B39,1)="1",Scorecard!BA39,"")</f>
        <v>0</v>
      </c>
      <c r="J39" s="158">
        <f>IF(RIGHT($B39,1)="1",Scorecard!BN39,"")</f>
        <v>0</v>
      </c>
      <c r="K39" s="158">
        <f>IF(RIGHT($B39,1)="1",Scorecard!BO39,"")</f>
        <v>0</v>
      </c>
    </row>
    <row r="40" spans="1:11" x14ac:dyDescent="0.25">
      <c r="A40" t="str">
        <f t="shared" si="0"/>
        <v>Sta</v>
      </c>
      <c r="B40" t="s">
        <v>114</v>
      </c>
      <c r="C40" s="15">
        <f>Scorecard!J40</f>
        <v>0</v>
      </c>
      <c r="D40" s="158" t="str">
        <f>IF(RIGHT($B40,1)="1",Scorecard!W40,"")</f>
        <v/>
      </c>
      <c r="E40" s="158" t="str">
        <f>IF(RIGHT($B40,1)="1",Scorecard!X40,"")</f>
        <v/>
      </c>
      <c r="F40" s="158" t="str">
        <f>IF(RIGHT($B40,1)="1",Scorecard!AI40,"")</f>
        <v/>
      </c>
      <c r="G40" s="158" t="str">
        <f>IF(RIGHT($B40,1)="1",Scorecard!AJ40,"")</f>
        <v/>
      </c>
      <c r="H40" s="158" t="str">
        <f>IF(RIGHT($B40,1)="1",Scorecard!AZ40,"")</f>
        <v/>
      </c>
      <c r="I40" s="158" t="str">
        <f>IF(RIGHT($B40,1)="1",Scorecard!BA40,"")</f>
        <v/>
      </c>
      <c r="J40" s="158" t="str">
        <f>IF(RIGHT($B40,1)="1",Scorecard!BN40,"")</f>
        <v/>
      </c>
      <c r="K40" s="158" t="str">
        <f>IF(RIGHT($B40,1)="1",Scorecard!BO40,"")</f>
        <v/>
      </c>
    </row>
    <row r="41" spans="1:11" x14ac:dyDescent="0.25">
      <c r="A41" t="str">
        <f t="shared" si="0"/>
        <v>Sta</v>
      </c>
      <c r="B41" t="s">
        <v>116</v>
      </c>
      <c r="C41" s="15">
        <f>Scorecard!J41</f>
        <v>0</v>
      </c>
      <c r="D41" s="158" t="str">
        <f>IF(RIGHT($B41,1)="1",Scorecard!W41,"")</f>
        <v/>
      </c>
      <c r="E41" s="158" t="str">
        <f>IF(RIGHT($B41,1)="1",Scorecard!X41,"")</f>
        <v/>
      </c>
      <c r="F41" s="158" t="str">
        <f>IF(RIGHT($B41,1)="1",Scorecard!AI41,"")</f>
        <v/>
      </c>
      <c r="G41" s="158" t="str">
        <f>IF(RIGHT($B41,1)="1",Scorecard!AJ41,"")</f>
        <v/>
      </c>
      <c r="H41" s="158" t="str">
        <f>IF(RIGHT($B41,1)="1",Scorecard!AZ41,"")</f>
        <v/>
      </c>
      <c r="I41" s="158" t="str">
        <f>IF(RIGHT($B41,1)="1",Scorecard!BA41,"")</f>
        <v/>
      </c>
      <c r="J41" s="158" t="str">
        <f>IF(RIGHT($B41,1)="1",Scorecard!BN41,"")</f>
        <v/>
      </c>
      <c r="K41" s="158" t="str">
        <f>IF(RIGHT($B41,1)="1",Scorecard!BO41,"")</f>
        <v/>
      </c>
    </row>
    <row r="42" spans="1:11" x14ac:dyDescent="0.25">
      <c r="A42" t="str">
        <f t="shared" si="0"/>
        <v>Sta</v>
      </c>
      <c r="B42" t="s">
        <v>118</v>
      </c>
      <c r="C42" s="15">
        <f>Scorecard!J42</f>
        <v>0</v>
      </c>
      <c r="D42" s="158" t="str">
        <f>IF(RIGHT($B42,1)="1",Scorecard!W42,"")</f>
        <v/>
      </c>
      <c r="E42" s="158" t="str">
        <f>IF(RIGHT($B42,1)="1",Scorecard!X42,"")</f>
        <v/>
      </c>
      <c r="F42" s="158" t="str">
        <f>IF(RIGHT($B42,1)="1",Scorecard!AI42,"")</f>
        <v/>
      </c>
      <c r="G42" s="158" t="str">
        <f>IF(RIGHT($B42,1)="1",Scorecard!AJ42,"")</f>
        <v/>
      </c>
      <c r="H42" s="158" t="str">
        <f>IF(RIGHT($B42,1)="1",Scorecard!AZ42,"")</f>
        <v/>
      </c>
      <c r="I42" s="158" t="str">
        <f>IF(RIGHT($B42,1)="1",Scorecard!BA42,"")</f>
        <v/>
      </c>
      <c r="J42" s="158" t="str">
        <f>IF(RIGHT($B42,1)="1",Scorecard!BN42,"")</f>
        <v/>
      </c>
      <c r="K42" s="158" t="str">
        <f>IF(RIGHT($B42,1)="1",Scorecard!BO42,"")</f>
        <v/>
      </c>
    </row>
    <row r="43" spans="1:11" x14ac:dyDescent="0.25">
      <c r="A43" t="str">
        <f t="shared" si="0"/>
        <v>Urb</v>
      </c>
      <c r="B43" t="s">
        <v>120</v>
      </c>
      <c r="C43" s="15">
        <f>Scorecard!J43</f>
        <v>0</v>
      </c>
      <c r="D43" s="158">
        <f>IF(RIGHT($B43,1)="1",Scorecard!W43,"")</f>
        <v>0</v>
      </c>
      <c r="E43" s="158">
        <f>IF(RIGHT($B43,1)="1",Scorecard!X43,"")</f>
        <v>0</v>
      </c>
      <c r="F43" s="158">
        <f>IF(RIGHT($B43,1)="1",Scorecard!AI43,"")</f>
        <v>0</v>
      </c>
      <c r="G43" s="158">
        <f>IF(RIGHT($B43,1)="1",Scorecard!AJ43,"")</f>
        <v>0</v>
      </c>
      <c r="H43" s="158">
        <f>IF(RIGHT($B43,1)="1",Scorecard!AZ43,"")</f>
        <v>0</v>
      </c>
      <c r="I43" s="158">
        <f>IF(RIGHT($B43,1)="1",Scorecard!BA43,"")</f>
        <v>0</v>
      </c>
      <c r="J43" s="158">
        <f>IF(RIGHT($B43,1)="1",Scorecard!BN43,"")</f>
        <v>0</v>
      </c>
      <c r="K43" s="158">
        <f>IF(RIGHT($B43,1)="1",Scorecard!BO43,"")</f>
        <v>0</v>
      </c>
    </row>
    <row r="44" spans="1:11" x14ac:dyDescent="0.25">
      <c r="A44" t="str">
        <f t="shared" si="0"/>
        <v>Urb</v>
      </c>
      <c r="B44" t="s">
        <v>121</v>
      </c>
      <c r="C44" s="15">
        <f>Scorecard!J44</f>
        <v>0</v>
      </c>
      <c r="D44" s="158" t="str">
        <f>IF(RIGHT($B44,1)="1",Scorecard!W44,"")</f>
        <v/>
      </c>
      <c r="E44" s="158" t="str">
        <f>IF(RIGHT($B44,1)="1",Scorecard!X44,"")</f>
        <v/>
      </c>
      <c r="F44" s="158" t="str">
        <f>IF(RIGHT($B44,1)="1",Scorecard!AI44,"")</f>
        <v/>
      </c>
      <c r="G44" s="158" t="str">
        <f>IF(RIGHT($B44,1)="1",Scorecard!AJ44,"")</f>
        <v/>
      </c>
      <c r="H44" s="158" t="str">
        <f>IF(RIGHT($B44,1)="1",Scorecard!AZ44,"")</f>
        <v/>
      </c>
      <c r="I44" s="158" t="str">
        <f>IF(RIGHT($B44,1)="1",Scorecard!BA44,"")</f>
        <v/>
      </c>
      <c r="J44" s="158" t="str">
        <f>IF(RIGHT($B44,1)="1",Scorecard!BN44,"")</f>
        <v/>
      </c>
      <c r="K44" s="158" t="str">
        <f>IF(RIGHT($B44,1)="1",Scorecard!BO44,"")</f>
        <v/>
      </c>
    </row>
    <row r="45" spans="1:11" x14ac:dyDescent="0.25">
      <c r="A45" t="str">
        <f t="shared" si="0"/>
        <v>Inn</v>
      </c>
      <c r="B45" t="s">
        <v>124</v>
      </c>
      <c r="C45" s="15">
        <f>Scorecard!J45</f>
        <v>0</v>
      </c>
      <c r="D45" s="158">
        <f>IF(RIGHT($B45,1)="1",Scorecard!W45,"")</f>
        <v>0</v>
      </c>
      <c r="E45" s="158">
        <f>IF(RIGHT($B45,1)="1",Scorecard!X45,"")</f>
        <v>0</v>
      </c>
      <c r="F45" s="158">
        <f>IF(RIGHT($B45,1)="1",Scorecard!AI45,"")</f>
        <v>0</v>
      </c>
      <c r="G45" s="158">
        <f>IF(RIGHT($B45,1)="1",Scorecard!AJ45,"")</f>
        <v>0</v>
      </c>
      <c r="H45" s="158">
        <f>IF(RIGHT($B45,1)="1",Scorecard!AZ45,"")</f>
        <v>0</v>
      </c>
      <c r="I45" s="158">
        <f>IF(RIGHT($B45,1)="1",Scorecard!BA45,"")</f>
        <v>0</v>
      </c>
      <c r="J45" s="158">
        <f>IF(RIGHT($B45,1)="1",Scorecard!BN45,"")</f>
        <v>0</v>
      </c>
      <c r="K45" s="158">
        <f>IF(RIGHT($B45,1)="1",Scorecard!BO45,"")</f>
        <v>0</v>
      </c>
    </row>
  </sheetData>
  <sheetProtection formatCells="0" formatColumns="0" formatRows="0"/>
  <customSheetViews>
    <customSheetView guid="{2F9A33C5-705D-4A07-ADB6-21E456C526C6}" state="hidden">
      <pane ySplit="1" topLeftCell="A2" activePane="bottomLeft" state="frozenSplit"/>
      <selection pane="bottomLeft" activeCell="C1" sqref="C1"/>
      <pageMargins left="0.7" right="0.7" top="0.75" bottom="0.75" header="0.3" footer="0.3"/>
    </customSheetView>
    <customSheetView guid="{0F24A28B-06F9-4620-BAD4-B239F41FF00A}" state="hidden">
      <pane ySplit="1" topLeftCell="A2" activePane="bottomLeft" state="frozenSplit"/>
      <selection pane="bottomLeft" activeCell="C1" sqref="C1"/>
      <pageMargins left="0.7" right="0.7" top="0.75" bottom="0.75" header="0.3" footer="0.3"/>
    </customSheetView>
    <customSheetView guid="{856130BF-2D6B-484A-B5FC-68659BABEC5B}" state="hidden">
      <pane ySplit="1" topLeftCell="A2" activePane="bottomLeft" state="frozenSplit"/>
      <selection pane="bottomLeft" activeCell="C1" sqref="C1"/>
      <pageMargins left="0.7" right="0.7" top="0.75" bottom="0.75" header="0.3" footer="0.3"/>
    </customSheetView>
    <customSheetView guid="{C1EC460D-BC24-4B7C-8A42-4C4CAB6DD547}" state="hidden">
      <pane ySplit="1" topLeftCell="A2" activePane="bottomLeft" state="frozenSplit"/>
      <selection pane="bottomLeft" activeCell="C1" sqref="C1"/>
      <pageMargins left="0.7" right="0.7" top="0.75" bottom="0.75" header="0.3" footer="0.3"/>
    </customSheetView>
    <customSheetView guid="{872EA6DD-096B-4F25-A988-5DA4FC0DF5BD}" state="hidden">
      <pane ySplit="1" topLeftCell="A2" activePane="bottomLeft" state="frozenSplit"/>
      <selection pane="bottomLeft" activeCell="C1" sqref="C1"/>
      <pageMargins left="0.7" right="0.7" top="0.75" bottom="0.75" header="0.3" footer="0.3"/>
    </customSheetView>
    <customSheetView guid="{49815ABC-A63B-4D41-AA7B-D5102D8E0BFC}" state="hidden">
      <pane ySplit="1" topLeftCell="A2" activePane="bottomLeft" state="frozenSplit"/>
      <selection pane="bottomLeft" activeCell="C1" sqref="C1"/>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rgb="FF99D8E8"/>
  </sheetPr>
  <dimension ref="A1:Z104"/>
  <sheetViews>
    <sheetView showRowColHeaders="0" zoomScaleNormal="100" workbookViewId="0">
      <selection activeCell="B9" sqref="B9"/>
    </sheetView>
  </sheetViews>
  <sheetFormatPr defaultColWidth="9.88671875" defaultRowHeight="14.4" x14ac:dyDescent="0.3"/>
  <cols>
    <col min="1" max="1" width="1.88671875" style="163" customWidth="1"/>
    <col min="2" max="2" width="95.33203125" style="163" customWidth="1"/>
    <col min="3" max="16384" width="9.88671875" style="163"/>
  </cols>
  <sheetData>
    <row r="1" spans="1:26" x14ac:dyDescent="0.3">
      <c r="A1" s="243"/>
      <c r="B1" s="243"/>
      <c r="C1" s="243"/>
      <c r="D1" s="249"/>
      <c r="E1" s="249"/>
      <c r="F1" s="249"/>
      <c r="G1" s="243"/>
      <c r="H1" s="243"/>
      <c r="I1" s="243"/>
      <c r="J1" s="243"/>
      <c r="K1" s="243"/>
      <c r="L1" s="243"/>
      <c r="M1" s="243"/>
      <c r="N1" s="243"/>
      <c r="O1" s="243"/>
      <c r="P1" s="243"/>
      <c r="Q1" s="243"/>
      <c r="R1" s="243"/>
      <c r="S1" s="243"/>
      <c r="T1" s="243"/>
      <c r="U1" s="243"/>
      <c r="V1" s="243"/>
      <c r="W1" s="243"/>
      <c r="X1" s="243"/>
      <c r="Y1" s="243"/>
      <c r="Z1" s="243"/>
    </row>
    <row r="2" spans="1:26" x14ac:dyDescent="0.3">
      <c r="A2" s="243"/>
      <c r="B2" s="243"/>
      <c r="C2" s="249"/>
      <c r="D2" s="249"/>
      <c r="E2" s="249"/>
      <c r="F2" s="249"/>
      <c r="G2" s="243"/>
      <c r="H2" s="243"/>
      <c r="I2" s="243"/>
      <c r="J2" s="243"/>
      <c r="K2" s="243"/>
      <c r="L2" s="243"/>
      <c r="M2" s="243"/>
      <c r="N2" s="243"/>
      <c r="O2" s="243"/>
      <c r="P2" s="243"/>
      <c r="Q2" s="243"/>
      <c r="R2" s="243"/>
      <c r="S2" s="243"/>
      <c r="T2" s="243"/>
      <c r="U2" s="243"/>
      <c r="V2" s="243"/>
      <c r="W2" s="243"/>
      <c r="X2" s="243"/>
      <c r="Y2" s="243"/>
      <c r="Z2" s="243"/>
    </row>
    <row r="3" spans="1:26" ht="15.6" x14ac:dyDescent="0.3">
      <c r="A3" s="243"/>
      <c r="B3" s="250"/>
      <c r="C3" s="249"/>
      <c r="D3" s="249"/>
      <c r="E3" s="249"/>
      <c r="F3" s="249"/>
      <c r="G3" s="243"/>
      <c r="H3" s="243"/>
      <c r="I3" s="243"/>
      <c r="J3" s="243"/>
      <c r="K3" s="243"/>
      <c r="L3" s="243"/>
      <c r="M3" s="243"/>
      <c r="N3" s="243"/>
      <c r="O3" s="243"/>
      <c r="P3" s="243"/>
      <c r="Q3" s="243"/>
      <c r="R3" s="243"/>
      <c r="S3" s="243"/>
      <c r="T3" s="243"/>
      <c r="U3" s="243"/>
      <c r="V3" s="243"/>
      <c r="W3" s="243"/>
      <c r="X3" s="243"/>
      <c r="Y3" s="243"/>
      <c r="Z3" s="243"/>
    </row>
    <row r="4" spans="1:26" ht="15.6" x14ac:dyDescent="0.3">
      <c r="A4" s="243"/>
      <c r="B4" s="251"/>
      <c r="C4" s="249"/>
      <c r="D4" s="249"/>
      <c r="E4" s="249"/>
      <c r="F4" s="249"/>
      <c r="G4" s="243"/>
      <c r="H4" s="243"/>
      <c r="I4" s="243"/>
      <c r="J4" s="243"/>
      <c r="K4" s="243"/>
      <c r="L4" s="243"/>
      <c r="M4" s="243"/>
      <c r="N4" s="243"/>
      <c r="O4" s="243"/>
      <c r="P4" s="243"/>
      <c r="Q4" s="243"/>
      <c r="R4" s="243"/>
      <c r="S4" s="243"/>
      <c r="T4" s="243"/>
      <c r="U4" s="243"/>
      <c r="V4" s="243"/>
      <c r="W4" s="243"/>
      <c r="X4" s="243"/>
      <c r="Y4" s="243"/>
      <c r="Z4" s="243"/>
    </row>
    <row r="5" spans="1:26" ht="15.6" x14ac:dyDescent="0.3">
      <c r="A5" s="243"/>
      <c r="B5" s="252"/>
      <c r="C5" s="249"/>
      <c r="D5" s="249"/>
      <c r="E5" s="249"/>
      <c r="F5" s="249"/>
      <c r="G5" s="243"/>
      <c r="H5" s="243"/>
      <c r="I5" s="243"/>
      <c r="J5" s="243"/>
      <c r="K5" s="243"/>
      <c r="L5" s="243"/>
      <c r="M5" s="243"/>
      <c r="N5" s="243"/>
      <c r="O5" s="243"/>
      <c r="P5" s="243"/>
      <c r="Q5" s="243"/>
      <c r="R5" s="243"/>
      <c r="S5" s="243"/>
      <c r="T5" s="243"/>
      <c r="U5" s="243"/>
      <c r="V5" s="243"/>
      <c r="W5" s="243"/>
      <c r="X5" s="243"/>
      <c r="Y5" s="243"/>
      <c r="Z5" s="243"/>
    </row>
    <row r="6" spans="1:26" ht="15.6" x14ac:dyDescent="0.3">
      <c r="A6" s="243"/>
      <c r="B6" s="252"/>
      <c r="C6" s="249"/>
      <c r="D6" s="249"/>
      <c r="E6" s="249"/>
      <c r="F6" s="249"/>
      <c r="G6" s="243"/>
      <c r="H6" s="243"/>
      <c r="I6" s="243"/>
      <c r="J6" s="243"/>
      <c r="K6" s="243"/>
      <c r="L6" s="243"/>
      <c r="M6" s="243"/>
      <c r="N6" s="243"/>
      <c r="O6" s="243"/>
      <c r="P6" s="243"/>
      <c r="Q6" s="243"/>
      <c r="R6" s="243"/>
      <c r="S6" s="243"/>
      <c r="T6" s="243"/>
      <c r="U6" s="243"/>
      <c r="V6" s="243"/>
      <c r="W6" s="243"/>
      <c r="X6" s="243"/>
      <c r="Y6" s="243"/>
      <c r="Z6" s="243"/>
    </row>
    <row r="7" spans="1:26" x14ac:dyDescent="0.3">
      <c r="A7" s="253"/>
      <c r="B7" s="256"/>
      <c r="C7" s="253"/>
      <c r="D7" s="254"/>
      <c r="E7" s="254"/>
      <c r="F7" s="254"/>
      <c r="G7" s="254"/>
      <c r="H7" s="254"/>
      <c r="I7" s="254"/>
      <c r="J7" s="254"/>
      <c r="K7" s="254"/>
      <c r="L7" s="254"/>
      <c r="M7" s="254"/>
      <c r="N7" s="254"/>
      <c r="O7" s="254"/>
      <c r="P7" s="254"/>
      <c r="Q7" s="254"/>
      <c r="R7" s="254"/>
      <c r="S7" s="254"/>
      <c r="T7" s="254"/>
      <c r="U7" s="254"/>
      <c r="V7" s="254"/>
      <c r="W7" s="254"/>
      <c r="X7" s="254"/>
      <c r="Y7" s="254"/>
      <c r="Z7" s="254"/>
    </row>
    <row r="8" spans="1:26" x14ac:dyDescent="0.3">
      <c r="A8" s="253"/>
      <c r="B8" s="255" t="s">
        <v>482</v>
      </c>
      <c r="C8" s="253"/>
      <c r="D8" s="254"/>
      <c r="E8" s="254"/>
      <c r="F8" s="254"/>
      <c r="G8" s="254"/>
      <c r="H8" s="254"/>
      <c r="I8" s="254"/>
      <c r="J8" s="254"/>
      <c r="K8" s="254"/>
      <c r="L8" s="254"/>
      <c r="M8" s="254"/>
      <c r="N8" s="254"/>
      <c r="O8" s="254"/>
      <c r="P8" s="254"/>
      <c r="Q8" s="254"/>
      <c r="R8" s="254"/>
      <c r="S8" s="254"/>
      <c r="T8" s="254"/>
      <c r="U8" s="254"/>
      <c r="V8" s="254"/>
      <c r="W8" s="254"/>
      <c r="X8" s="254"/>
      <c r="Y8" s="254"/>
      <c r="Z8" s="254"/>
    </row>
    <row r="9" spans="1:26" ht="99.15" customHeight="1" x14ac:dyDescent="0.3">
      <c r="A9" s="253"/>
      <c r="B9" s="256" t="s">
        <v>483</v>
      </c>
      <c r="C9" s="253"/>
      <c r="D9" s="254"/>
      <c r="E9" s="254"/>
      <c r="F9" s="254"/>
      <c r="G9" s="254"/>
      <c r="H9" s="254"/>
      <c r="I9" s="254"/>
      <c r="J9" s="254"/>
      <c r="K9" s="254"/>
      <c r="L9" s="254"/>
      <c r="M9" s="254"/>
      <c r="N9" s="254"/>
      <c r="O9" s="254"/>
      <c r="P9" s="254"/>
      <c r="Q9" s="254"/>
      <c r="R9" s="254"/>
      <c r="S9" s="254"/>
      <c r="T9" s="254"/>
      <c r="U9" s="254"/>
      <c r="V9" s="254"/>
      <c r="W9" s="254"/>
      <c r="X9" s="254"/>
      <c r="Y9" s="254"/>
      <c r="Z9" s="254"/>
    </row>
    <row r="10" spans="1:26" x14ac:dyDescent="0.3">
      <c r="A10" s="253"/>
      <c r="B10" s="256"/>
      <c r="C10" s="253"/>
      <c r="D10" s="254"/>
      <c r="E10" s="254"/>
      <c r="F10" s="254"/>
      <c r="G10" s="254"/>
      <c r="H10" s="254"/>
      <c r="I10" s="254"/>
      <c r="J10" s="254"/>
      <c r="K10" s="254"/>
      <c r="L10" s="254"/>
      <c r="M10" s="254"/>
      <c r="N10" s="254"/>
      <c r="O10" s="254"/>
      <c r="P10" s="254"/>
      <c r="Q10" s="254"/>
      <c r="R10" s="254"/>
      <c r="S10" s="254"/>
      <c r="T10" s="254"/>
      <c r="U10" s="254"/>
      <c r="V10" s="254"/>
      <c r="W10" s="254"/>
      <c r="X10" s="254"/>
      <c r="Y10" s="254"/>
      <c r="Z10" s="254"/>
    </row>
    <row r="11" spans="1:26" ht="42" x14ac:dyDescent="0.3">
      <c r="A11" s="253"/>
      <c r="B11" s="256" t="s">
        <v>484</v>
      </c>
      <c r="C11" s="253"/>
      <c r="D11" s="254"/>
      <c r="E11" s="254"/>
      <c r="F11" s="254"/>
      <c r="G11" s="254"/>
      <c r="H11" s="254"/>
      <c r="I11" s="254"/>
      <c r="J11" s="254"/>
      <c r="K11" s="254"/>
      <c r="L11" s="254"/>
      <c r="M11" s="254"/>
      <c r="N11" s="254"/>
      <c r="O11" s="254"/>
      <c r="P11" s="254"/>
      <c r="Q11" s="254"/>
      <c r="R11" s="254"/>
      <c r="S11" s="254"/>
      <c r="T11" s="254"/>
      <c r="U11" s="254"/>
      <c r="V11" s="254"/>
      <c r="W11" s="254"/>
      <c r="X11" s="254"/>
      <c r="Y11" s="254"/>
      <c r="Z11" s="254"/>
    </row>
    <row r="12" spans="1:26" x14ac:dyDescent="0.3">
      <c r="A12" s="253"/>
      <c r="B12" s="256"/>
      <c r="C12" s="253"/>
      <c r="D12" s="254"/>
      <c r="E12" s="254"/>
      <c r="F12" s="254"/>
      <c r="G12" s="254"/>
      <c r="H12" s="254"/>
      <c r="I12" s="254"/>
      <c r="J12" s="254"/>
      <c r="K12" s="254"/>
      <c r="L12" s="254"/>
      <c r="M12" s="254"/>
      <c r="N12" s="254"/>
      <c r="O12" s="254"/>
      <c r="P12" s="254"/>
      <c r="Q12" s="254"/>
      <c r="R12" s="254"/>
      <c r="S12" s="254"/>
      <c r="T12" s="254"/>
      <c r="U12" s="254"/>
      <c r="V12" s="254"/>
      <c r="W12" s="254"/>
      <c r="X12" s="254"/>
      <c r="Y12" s="254"/>
      <c r="Z12" s="254"/>
    </row>
    <row r="13" spans="1:26" ht="42" x14ac:dyDescent="0.3">
      <c r="A13" s="253"/>
      <c r="B13" s="256" t="s">
        <v>485</v>
      </c>
      <c r="C13" s="253"/>
      <c r="D13" s="254"/>
      <c r="E13" s="254"/>
      <c r="F13" s="254"/>
      <c r="G13" s="254"/>
      <c r="H13" s="254"/>
      <c r="I13" s="254"/>
      <c r="J13" s="254"/>
      <c r="K13" s="254"/>
      <c r="L13" s="254"/>
      <c r="M13" s="254"/>
      <c r="N13" s="254"/>
      <c r="O13" s="254"/>
      <c r="P13" s="254"/>
      <c r="Q13" s="254"/>
      <c r="R13" s="254"/>
      <c r="S13" s="254"/>
      <c r="T13" s="254"/>
      <c r="U13" s="254"/>
      <c r="V13" s="254"/>
      <c r="W13" s="254"/>
      <c r="X13" s="254"/>
      <c r="Y13" s="254"/>
      <c r="Z13" s="254"/>
    </row>
    <row r="14" spans="1:26" x14ac:dyDescent="0.3">
      <c r="A14" s="253"/>
      <c r="B14" s="256"/>
      <c r="C14" s="253"/>
      <c r="D14" s="254"/>
      <c r="E14" s="254"/>
      <c r="F14" s="254"/>
      <c r="G14" s="254"/>
      <c r="H14" s="254"/>
      <c r="I14" s="254"/>
      <c r="J14" s="254"/>
      <c r="K14" s="254"/>
      <c r="L14" s="254"/>
      <c r="M14" s="254"/>
      <c r="N14" s="254"/>
      <c r="O14" s="254"/>
      <c r="P14" s="254"/>
      <c r="Q14" s="254"/>
      <c r="R14" s="254"/>
      <c r="S14" s="254"/>
      <c r="T14" s="254"/>
      <c r="U14" s="254"/>
      <c r="V14" s="254"/>
      <c r="W14" s="254"/>
      <c r="X14" s="254"/>
      <c r="Y14" s="254"/>
      <c r="Z14" s="254"/>
    </row>
    <row r="15" spans="1:26" ht="111" x14ac:dyDescent="0.3">
      <c r="A15" s="253"/>
      <c r="B15" s="256" t="s">
        <v>486</v>
      </c>
      <c r="C15" s="253"/>
      <c r="D15" s="254"/>
      <c r="E15" s="254"/>
      <c r="F15" s="254"/>
      <c r="G15" s="254"/>
      <c r="H15" s="254"/>
      <c r="I15" s="254"/>
      <c r="J15" s="254"/>
      <c r="K15" s="254"/>
      <c r="L15" s="254"/>
      <c r="M15" s="254"/>
      <c r="N15" s="254"/>
      <c r="O15" s="254"/>
      <c r="P15" s="254"/>
      <c r="Q15" s="254"/>
      <c r="R15" s="254"/>
      <c r="S15" s="254"/>
      <c r="T15" s="254"/>
      <c r="U15" s="254"/>
      <c r="V15" s="254"/>
      <c r="W15" s="254"/>
      <c r="X15" s="254"/>
      <c r="Y15" s="254"/>
      <c r="Z15" s="254"/>
    </row>
    <row r="16" spans="1:26" x14ac:dyDescent="0.3">
      <c r="A16" s="253"/>
      <c r="B16" s="256"/>
      <c r="C16" s="253"/>
      <c r="D16" s="254"/>
      <c r="E16" s="254"/>
      <c r="F16" s="254"/>
      <c r="G16" s="254"/>
      <c r="H16" s="254"/>
      <c r="I16" s="254"/>
      <c r="J16" s="254"/>
      <c r="K16" s="254"/>
      <c r="L16" s="254"/>
      <c r="M16" s="254"/>
      <c r="N16" s="254"/>
      <c r="O16" s="254"/>
      <c r="P16" s="254"/>
      <c r="Q16" s="254"/>
      <c r="R16" s="254"/>
      <c r="S16" s="254"/>
      <c r="T16" s="254"/>
      <c r="U16" s="254"/>
      <c r="V16" s="254"/>
      <c r="W16" s="254"/>
      <c r="X16" s="254"/>
      <c r="Y16" s="254"/>
      <c r="Z16" s="254"/>
    </row>
    <row r="17" spans="1:26" ht="83.4" x14ac:dyDescent="0.3">
      <c r="A17" s="253"/>
      <c r="B17" s="256" t="s">
        <v>487</v>
      </c>
      <c r="C17" s="253"/>
      <c r="D17" s="254"/>
      <c r="E17" s="254"/>
      <c r="F17" s="254"/>
      <c r="G17" s="254"/>
      <c r="H17" s="254"/>
      <c r="I17" s="254"/>
      <c r="J17" s="254"/>
      <c r="K17" s="254"/>
      <c r="L17" s="254"/>
      <c r="M17" s="254"/>
      <c r="N17" s="254"/>
      <c r="O17" s="254"/>
      <c r="P17" s="254"/>
      <c r="Q17" s="254"/>
      <c r="R17" s="254"/>
      <c r="S17" s="254"/>
      <c r="T17" s="254"/>
      <c r="U17" s="254"/>
      <c r="V17" s="254"/>
      <c r="W17" s="254"/>
      <c r="X17" s="254"/>
      <c r="Y17" s="254"/>
      <c r="Z17" s="254"/>
    </row>
    <row r="18" spans="1:26" x14ac:dyDescent="0.3">
      <c r="A18" s="253"/>
      <c r="B18" s="256"/>
      <c r="C18" s="253"/>
      <c r="D18" s="254"/>
      <c r="E18" s="254"/>
      <c r="F18" s="254"/>
      <c r="G18" s="254"/>
      <c r="H18" s="254"/>
      <c r="I18" s="254"/>
      <c r="J18" s="254"/>
      <c r="K18" s="254"/>
      <c r="L18" s="254"/>
      <c r="M18" s="254"/>
      <c r="N18" s="254"/>
      <c r="O18" s="254"/>
      <c r="P18" s="254"/>
      <c r="Q18" s="254"/>
      <c r="R18" s="254"/>
      <c r="S18" s="254"/>
      <c r="T18" s="254"/>
      <c r="U18" s="254"/>
      <c r="V18" s="254"/>
      <c r="W18" s="254"/>
      <c r="X18" s="254"/>
      <c r="Y18" s="254"/>
      <c r="Z18" s="254"/>
    </row>
    <row r="19" spans="1:26" ht="97.2" x14ac:dyDescent="0.3">
      <c r="A19" s="253"/>
      <c r="B19" s="256" t="s">
        <v>488</v>
      </c>
      <c r="C19" s="253"/>
      <c r="D19" s="254"/>
      <c r="E19" s="254"/>
      <c r="F19" s="254"/>
      <c r="G19" s="254"/>
      <c r="H19" s="254"/>
      <c r="I19" s="254"/>
      <c r="J19" s="254"/>
      <c r="K19" s="254"/>
      <c r="L19" s="254"/>
      <c r="M19" s="254"/>
      <c r="N19" s="254"/>
      <c r="O19" s="254"/>
      <c r="P19" s="254"/>
      <c r="Q19" s="254"/>
      <c r="R19" s="254"/>
      <c r="S19" s="254"/>
      <c r="T19" s="254"/>
      <c r="U19" s="254"/>
      <c r="V19" s="254"/>
      <c r="W19" s="254"/>
      <c r="X19" s="254"/>
      <c r="Y19" s="254"/>
      <c r="Z19" s="254"/>
    </row>
    <row r="20" spans="1:26" x14ac:dyDescent="0.3">
      <c r="A20" s="253"/>
      <c r="B20" s="256"/>
      <c r="C20" s="253"/>
      <c r="D20" s="254"/>
      <c r="E20" s="254"/>
      <c r="F20" s="254"/>
      <c r="G20" s="254"/>
      <c r="H20" s="254"/>
      <c r="I20" s="254"/>
      <c r="J20" s="254"/>
      <c r="K20" s="254"/>
      <c r="L20" s="254"/>
      <c r="M20" s="254"/>
      <c r="N20" s="254"/>
      <c r="O20" s="254"/>
      <c r="P20" s="254"/>
      <c r="Q20" s="254"/>
      <c r="R20" s="254"/>
      <c r="S20" s="254"/>
      <c r="T20" s="254"/>
      <c r="U20" s="254"/>
      <c r="V20" s="254"/>
      <c r="W20" s="254"/>
      <c r="X20" s="254"/>
      <c r="Y20" s="254"/>
      <c r="Z20" s="254"/>
    </row>
    <row r="21" spans="1:26" ht="28.2" x14ac:dyDescent="0.3">
      <c r="A21" s="253"/>
      <c r="B21" s="256" t="s">
        <v>489</v>
      </c>
      <c r="C21" s="253"/>
      <c r="D21" s="254"/>
      <c r="E21" s="254"/>
      <c r="F21" s="254"/>
      <c r="G21" s="254"/>
      <c r="H21" s="254"/>
      <c r="I21" s="254"/>
      <c r="J21" s="254"/>
      <c r="K21" s="254"/>
      <c r="L21" s="254"/>
      <c r="M21" s="254"/>
      <c r="N21" s="254"/>
      <c r="O21" s="254"/>
      <c r="P21" s="254"/>
      <c r="Q21" s="254"/>
      <c r="R21" s="254"/>
      <c r="S21" s="254"/>
      <c r="T21" s="254"/>
      <c r="U21" s="254"/>
      <c r="V21" s="254"/>
      <c r="W21" s="254"/>
      <c r="X21" s="254"/>
      <c r="Y21" s="254"/>
      <c r="Z21" s="254"/>
    </row>
    <row r="22" spans="1:26" x14ac:dyDescent="0.3">
      <c r="A22" s="253"/>
      <c r="B22" s="256"/>
      <c r="C22" s="253"/>
      <c r="D22" s="254"/>
      <c r="E22" s="254"/>
      <c r="F22" s="254"/>
      <c r="G22" s="254"/>
      <c r="H22" s="254"/>
      <c r="I22" s="254"/>
      <c r="J22" s="254"/>
      <c r="K22" s="254"/>
      <c r="L22" s="254"/>
      <c r="M22" s="254"/>
      <c r="N22" s="254"/>
      <c r="O22" s="254"/>
      <c r="P22" s="254"/>
      <c r="Q22" s="254"/>
      <c r="R22" s="254"/>
      <c r="S22" s="254"/>
      <c r="T22" s="254"/>
      <c r="U22" s="254"/>
      <c r="V22" s="254"/>
      <c r="W22" s="254"/>
      <c r="X22" s="254"/>
      <c r="Y22" s="254"/>
      <c r="Z22" s="254"/>
    </row>
    <row r="23" spans="1:26" ht="69.599999999999994" x14ac:dyDescent="0.3">
      <c r="A23" s="253"/>
      <c r="B23" s="256" t="s">
        <v>490</v>
      </c>
      <c r="C23" s="253"/>
      <c r="D23" s="254"/>
      <c r="E23" s="254"/>
      <c r="F23" s="254"/>
      <c r="G23" s="254"/>
      <c r="H23" s="254"/>
      <c r="I23" s="254"/>
      <c r="J23" s="254"/>
      <c r="K23" s="254"/>
      <c r="L23" s="254"/>
      <c r="M23" s="254"/>
      <c r="N23" s="254"/>
      <c r="O23" s="254"/>
      <c r="P23" s="254"/>
      <c r="Q23" s="254"/>
      <c r="R23" s="254"/>
      <c r="S23" s="254"/>
      <c r="T23" s="254"/>
      <c r="U23" s="254"/>
      <c r="V23" s="254"/>
      <c r="W23" s="254"/>
      <c r="X23" s="254"/>
      <c r="Y23" s="254"/>
      <c r="Z23" s="254"/>
    </row>
    <row r="24" spans="1:26" x14ac:dyDescent="0.3">
      <c r="A24" s="253"/>
      <c r="B24" s="256"/>
      <c r="C24" s="253"/>
      <c r="D24" s="254"/>
      <c r="E24" s="254"/>
      <c r="F24" s="254"/>
      <c r="G24" s="254"/>
      <c r="H24" s="254"/>
      <c r="I24" s="254"/>
      <c r="J24" s="254"/>
      <c r="K24" s="254"/>
      <c r="L24" s="254"/>
      <c r="M24" s="254"/>
      <c r="N24" s="254"/>
      <c r="O24" s="254"/>
      <c r="P24" s="254"/>
      <c r="Q24" s="254"/>
      <c r="R24" s="254"/>
      <c r="S24" s="254"/>
      <c r="T24" s="254"/>
      <c r="U24" s="254"/>
      <c r="V24" s="254"/>
      <c r="W24" s="254"/>
      <c r="X24" s="254"/>
      <c r="Y24" s="254"/>
      <c r="Z24" s="254"/>
    </row>
    <row r="25" spans="1:26" ht="69.599999999999994" x14ac:dyDescent="0.3">
      <c r="A25" s="253"/>
      <c r="B25" s="256" t="s">
        <v>491</v>
      </c>
      <c r="C25" s="253"/>
      <c r="D25" s="254"/>
      <c r="E25" s="254"/>
      <c r="F25" s="254"/>
      <c r="G25" s="254"/>
      <c r="H25" s="254"/>
      <c r="I25" s="254"/>
      <c r="J25" s="254"/>
      <c r="K25" s="254"/>
      <c r="L25" s="254"/>
      <c r="M25" s="254"/>
      <c r="N25" s="254"/>
      <c r="O25" s="254"/>
      <c r="P25" s="254"/>
      <c r="Q25" s="254"/>
      <c r="R25" s="254"/>
      <c r="S25" s="254"/>
      <c r="T25" s="254"/>
      <c r="U25" s="254"/>
      <c r="V25" s="254"/>
      <c r="W25" s="254"/>
      <c r="X25" s="254"/>
      <c r="Y25" s="254"/>
      <c r="Z25" s="254"/>
    </row>
    <row r="26" spans="1:26" x14ac:dyDescent="0.3">
      <c r="A26" s="253"/>
      <c r="B26" s="256"/>
      <c r="C26" s="253"/>
      <c r="D26" s="254"/>
      <c r="E26" s="254"/>
      <c r="F26" s="254"/>
      <c r="G26" s="254"/>
      <c r="H26" s="254"/>
      <c r="I26" s="254"/>
      <c r="J26" s="254"/>
      <c r="K26" s="254"/>
      <c r="L26" s="254"/>
      <c r="M26" s="254"/>
      <c r="N26" s="254"/>
      <c r="O26" s="254"/>
      <c r="P26" s="254"/>
      <c r="Q26" s="254"/>
      <c r="R26" s="254"/>
      <c r="S26" s="254"/>
      <c r="T26" s="254"/>
      <c r="U26" s="254"/>
      <c r="V26" s="254"/>
      <c r="W26" s="254"/>
      <c r="X26" s="254"/>
      <c r="Y26" s="254"/>
      <c r="Z26" s="254"/>
    </row>
    <row r="27" spans="1:26" ht="69.599999999999994" x14ac:dyDescent="0.3">
      <c r="A27" s="253"/>
      <c r="B27" s="256" t="s">
        <v>492</v>
      </c>
      <c r="C27" s="253"/>
      <c r="D27" s="254"/>
      <c r="E27" s="254"/>
      <c r="F27" s="254"/>
      <c r="G27" s="254"/>
      <c r="H27" s="254"/>
      <c r="I27" s="254"/>
      <c r="J27" s="254"/>
      <c r="K27" s="254"/>
      <c r="L27" s="254"/>
      <c r="M27" s="254"/>
      <c r="N27" s="254"/>
      <c r="O27" s="254"/>
      <c r="P27" s="254"/>
      <c r="Q27" s="254"/>
      <c r="R27" s="254"/>
      <c r="S27" s="254"/>
      <c r="T27" s="254"/>
      <c r="U27" s="254"/>
      <c r="V27" s="254"/>
      <c r="W27" s="254"/>
      <c r="X27" s="254"/>
      <c r="Y27" s="254"/>
      <c r="Z27" s="254"/>
    </row>
    <row r="28" spans="1:26" x14ac:dyDescent="0.3">
      <c r="A28" s="253"/>
      <c r="B28" s="256"/>
      <c r="C28" s="253"/>
      <c r="D28" s="254"/>
      <c r="E28" s="254"/>
      <c r="F28" s="254"/>
      <c r="G28" s="254"/>
      <c r="H28" s="254"/>
      <c r="I28" s="254"/>
      <c r="J28" s="254"/>
      <c r="K28" s="254"/>
      <c r="L28" s="254"/>
      <c r="M28" s="254"/>
      <c r="N28" s="254"/>
      <c r="O28" s="254"/>
      <c r="P28" s="254"/>
      <c r="Q28" s="254"/>
      <c r="R28" s="254"/>
      <c r="S28" s="254"/>
      <c r="T28" s="254"/>
      <c r="U28" s="254"/>
      <c r="V28" s="254"/>
      <c r="W28" s="254"/>
      <c r="X28" s="254"/>
      <c r="Y28" s="254"/>
      <c r="Z28" s="254"/>
    </row>
    <row r="29" spans="1:26" ht="28.2" x14ac:dyDescent="0.3">
      <c r="A29" s="253"/>
      <c r="B29" s="256" t="s">
        <v>493</v>
      </c>
      <c r="C29" s="253"/>
      <c r="D29" s="254"/>
      <c r="E29" s="254"/>
      <c r="F29" s="254"/>
      <c r="G29" s="254"/>
      <c r="H29" s="254"/>
      <c r="I29" s="254"/>
      <c r="J29" s="254"/>
      <c r="K29" s="254"/>
      <c r="L29" s="254"/>
      <c r="M29" s="254"/>
      <c r="N29" s="254"/>
      <c r="O29" s="254"/>
      <c r="P29" s="254"/>
      <c r="Q29" s="254"/>
      <c r="R29" s="254"/>
      <c r="S29" s="254"/>
      <c r="T29" s="254"/>
      <c r="U29" s="254"/>
      <c r="V29" s="254"/>
      <c r="W29" s="254"/>
      <c r="X29" s="254"/>
      <c r="Y29" s="254"/>
      <c r="Z29" s="254"/>
    </row>
    <row r="30" spans="1:26" x14ac:dyDescent="0.3">
      <c r="A30" s="253"/>
      <c r="B30" s="256"/>
      <c r="C30" s="253"/>
      <c r="D30" s="254"/>
      <c r="E30" s="254"/>
      <c r="F30" s="254"/>
      <c r="G30" s="254"/>
      <c r="H30" s="254"/>
      <c r="I30" s="254"/>
      <c r="J30" s="254"/>
      <c r="K30" s="254"/>
      <c r="L30" s="254"/>
      <c r="M30" s="254"/>
      <c r="N30" s="254"/>
      <c r="O30" s="254"/>
      <c r="P30" s="254"/>
      <c r="Q30" s="254"/>
      <c r="R30" s="254"/>
      <c r="S30" s="254"/>
      <c r="T30" s="254"/>
      <c r="U30" s="254"/>
      <c r="V30" s="254"/>
      <c r="W30" s="254"/>
      <c r="X30" s="254"/>
      <c r="Y30" s="254"/>
      <c r="Z30" s="254"/>
    </row>
    <row r="31" spans="1:26" x14ac:dyDescent="0.3">
      <c r="A31" s="253"/>
      <c r="B31" s="256" t="s">
        <v>494</v>
      </c>
      <c r="C31" s="253"/>
      <c r="D31" s="254"/>
      <c r="E31" s="254"/>
      <c r="F31" s="254"/>
      <c r="G31" s="254"/>
      <c r="H31" s="254"/>
      <c r="I31" s="254"/>
      <c r="J31" s="254"/>
      <c r="K31" s="254"/>
      <c r="L31" s="254"/>
      <c r="M31" s="254"/>
      <c r="N31" s="254"/>
      <c r="O31" s="254"/>
      <c r="P31" s="254"/>
      <c r="Q31" s="254"/>
      <c r="R31" s="254"/>
      <c r="S31" s="254"/>
      <c r="T31" s="254"/>
      <c r="U31" s="254"/>
      <c r="V31" s="254"/>
      <c r="W31" s="254"/>
      <c r="X31" s="254"/>
      <c r="Y31" s="254"/>
      <c r="Z31" s="254"/>
    </row>
    <row r="32" spans="1:26" x14ac:dyDescent="0.3">
      <c r="A32" s="253"/>
      <c r="B32" s="256" t="s">
        <v>495</v>
      </c>
      <c r="C32" s="257" t="s">
        <v>496</v>
      </c>
      <c r="D32" s="254"/>
      <c r="E32" s="254"/>
      <c r="F32" s="254"/>
      <c r="G32" s="254"/>
      <c r="H32" s="254"/>
      <c r="I32" s="254"/>
      <c r="J32" s="254"/>
      <c r="K32" s="254"/>
      <c r="L32" s="254"/>
      <c r="M32" s="254"/>
      <c r="N32" s="254"/>
      <c r="O32" s="254"/>
      <c r="P32" s="254"/>
      <c r="Q32" s="254"/>
      <c r="R32" s="254"/>
      <c r="S32" s="254"/>
      <c r="T32" s="254"/>
      <c r="U32" s="254"/>
      <c r="V32" s="254"/>
      <c r="W32" s="254"/>
      <c r="X32" s="254"/>
      <c r="Y32" s="254"/>
      <c r="Z32" s="254"/>
    </row>
    <row r="33" spans="1:26" x14ac:dyDescent="0.3">
      <c r="A33" s="253"/>
      <c r="B33" s="253"/>
      <c r="C33" s="253"/>
      <c r="D33" s="254"/>
      <c r="E33" s="254"/>
      <c r="F33" s="254"/>
      <c r="G33" s="254"/>
      <c r="H33" s="254"/>
      <c r="I33" s="254"/>
      <c r="J33" s="254"/>
      <c r="K33" s="254"/>
      <c r="L33" s="254"/>
      <c r="M33" s="254"/>
      <c r="N33" s="254"/>
      <c r="O33" s="254"/>
      <c r="P33" s="254"/>
      <c r="Q33" s="254"/>
      <c r="R33" s="254"/>
      <c r="S33" s="254"/>
      <c r="T33" s="254"/>
      <c r="U33" s="254"/>
      <c r="V33" s="254"/>
      <c r="W33" s="254"/>
      <c r="X33" s="254"/>
      <c r="Y33" s="254"/>
      <c r="Z33" s="254"/>
    </row>
    <row r="34" spans="1:26" x14ac:dyDescent="0.3">
      <c r="A34" s="253"/>
      <c r="B34" s="253"/>
      <c r="C34" s="253"/>
      <c r="D34" s="254"/>
      <c r="E34" s="254"/>
      <c r="F34" s="254"/>
      <c r="G34" s="254"/>
      <c r="H34" s="254"/>
      <c r="I34" s="254"/>
      <c r="J34" s="254"/>
      <c r="K34" s="254"/>
      <c r="L34" s="254"/>
      <c r="M34" s="254"/>
      <c r="N34" s="254"/>
      <c r="O34" s="254"/>
      <c r="P34" s="254"/>
      <c r="Q34" s="254"/>
      <c r="R34" s="254"/>
      <c r="S34" s="254"/>
      <c r="T34" s="254"/>
      <c r="U34" s="254"/>
      <c r="V34" s="254"/>
      <c r="W34" s="254"/>
      <c r="X34" s="254"/>
      <c r="Y34" s="254"/>
      <c r="Z34" s="254"/>
    </row>
    <row r="35" spans="1:26" x14ac:dyDescent="0.3">
      <c r="A35" s="253"/>
      <c r="B35" s="253"/>
      <c r="C35" s="253"/>
      <c r="D35" s="254"/>
      <c r="E35" s="254"/>
      <c r="F35" s="254"/>
      <c r="G35" s="254"/>
      <c r="H35" s="254"/>
      <c r="I35" s="254"/>
      <c r="J35" s="254"/>
      <c r="K35" s="254"/>
      <c r="L35" s="254"/>
      <c r="M35" s="254"/>
      <c r="N35" s="254"/>
      <c r="O35" s="254"/>
      <c r="P35" s="254"/>
      <c r="Q35" s="254"/>
      <c r="R35" s="254"/>
      <c r="S35" s="254"/>
      <c r="T35" s="254"/>
      <c r="U35" s="254"/>
      <c r="V35" s="254"/>
      <c r="W35" s="254"/>
      <c r="X35" s="254"/>
      <c r="Y35" s="254"/>
      <c r="Z35" s="254"/>
    </row>
    <row r="36" spans="1:26" x14ac:dyDescent="0.3">
      <c r="A36" s="253"/>
      <c r="B36" s="253"/>
      <c r="C36" s="253"/>
      <c r="D36" s="254"/>
      <c r="E36" s="254"/>
      <c r="F36" s="254"/>
      <c r="G36" s="254"/>
      <c r="H36" s="254"/>
      <c r="I36" s="254"/>
      <c r="J36" s="254"/>
      <c r="K36" s="254"/>
      <c r="L36" s="254"/>
      <c r="M36" s="254"/>
      <c r="N36" s="254"/>
      <c r="O36" s="254"/>
      <c r="P36" s="254"/>
      <c r="Q36" s="254"/>
      <c r="R36" s="254"/>
      <c r="S36" s="254"/>
      <c r="T36" s="254"/>
      <c r="U36" s="254"/>
      <c r="V36" s="254"/>
      <c r="W36" s="254"/>
      <c r="X36" s="254"/>
      <c r="Y36" s="254"/>
      <c r="Z36" s="254"/>
    </row>
    <row r="37" spans="1:26" x14ac:dyDescent="0.3">
      <c r="A37" s="253"/>
      <c r="B37" s="253"/>
      <c r="C37" s="253"/>
      <c r="D37" s="254"/>
      <c r="E37" s="254"/>
      <c r="F37" s="254"/>
      <c r="G37" s="254"/>
      <c r="H37" s="254"/>
      <c r="I37" s="254"/>
      <c r="J37" s="254"/>
      <c r="K37" s="254"/>
      <c r="L37" s="254"/>
      <c r="M37" s="254"/>
      <c r="N37" s="254"/>
      <c r="O37" s="254"/>
      <c r="P37" s="254"/>
      <c r="Q37" s="254"/>
      <c r="R37" s="254"/>
      <c r="S37" s="254"/>
      <c r="T37" s="254"/>
      <c r="U37" s="254"/>
      <c r="V37" s="254"/>
      <c r="W37" s="254"/>
      <c r="X37" s="254"/>
      <c r="Y37" s="254"/>
      <c r="Z37" s="254"/>
    </row>
    <row r="38" spans="1:26" x14ac:dyDescent="0.3">
      <c r="A38" s="253"/>
      <c r="B38" s="253"/>
      <c r="C38" s="253"/>
      <c r="D38" s="254"/>
      <c r="E38" s="254"/>
      <c r="F38" s="254"/>
      <c r="G38" s="254"/>
      <c r="H38" s="254"/>
      <c r="I38" s="254"/>
      <c r="J38" s="254"/>
      <c r="K38" s="254"/>
      <c r="L38" s="254"/>
      <c r="M38" s="254"/>
      <c r="N38" s="254"/>
      <c r="O38" s="254"/>
      <c r="P38" s="254"/>
      <c r="Q38" s="254"/>
      <c r="R38" s="254"/>
      <c r="S38" s="254"/>
      <c r="T38" s="254"/>
      <c r="U38" s="254"/>
      <c r="V38" s="254"/>
      <c r="W38" s="254"/>
      <c r="X38" s="254"/>
      <c r="Y38" s="254"/>
      <c r="Z38" s="254"/>
    </row>
    <row r="39" spans="1:26" x14ac:dyDescent="0.3">
      <c r="A39" s="253"/>
      <c r="B39" s="253"/>
      <c r="C39" s="253"/>
      <c r="D39" s="254"/>
      <c r="E39" s="254"/>
      <c r="F39" s="254"/>
      <c r="G39" s="254"/>
      <c r="H39" s="254"/>
      <c r="I39" s="254"/>
      <c r="J39" s="254"/>
      <c r="K39" s="254"/>
      <c r="L39" s="254"/>
      <c r="M39" s="254"/>
      <c r="N39" s="254"/>
      <c r="O39" s="254"/>
      <c r="P39" s="254"/>
      <c r="Q39" s="254"/>
      <c r="R39" s="254"/>
      <c r="S39" s="254"/>
      <c r="T39" s="254"/>
      <c r="U39" s="254"/>
      <c r="V39" s="254"/>
      <c r="W39" s="254"/>
      <c r="X39" s="254"/>
      <c r="Y39" s="254"/>
      <c r="Z39" s="254"/>
    </row>
    <row r="40" spans="1:26" x14ac:dyDescent="0.3">
      <c r="A40" s="253"/>
      <c r="B40" s="253"/>
      <c r="C40" s="253"/>
      <c r="D40" s="254"/>
      <c r="E40" s="254"/>
      <c r="F40" s="254"/>
      <c r="G40" s="254"/>
      <c r="H40" s="254"/>
      <c r="I40" s="254"/>
      <c r="J40" s="254"/>
      <c r="K40" s="254"/>
      <c r="L40" s="254"/>
      <c r="M40" s="254"/>
      <c r="N40" s="254"/>
      <c r="O40" s="254"/>
      <c r="P40" s="254"/>
      <c r="Q40" s="254"/>
      <c r="R40" s="254"/>
      <c r="S40" s="254"/>
      <c r="T40" s="254"/>
      <c r="U40" s="254"/>
      <c r="V40" s="254"/>
      <c r="W40" s="254"/>
      <c r="X40" s="254"/>
      <c r="Y40" s="254"/>
      <c r="Z40" s="254"/>
    </row>
    <row r="41" spans="1:26" x14ac:dyDescent="0.3">
      <c r="A41" s="253"/>
      <c r="B41" s="253"/>
      <c r="C41" s="253"/>
      <c r="D41" s="254"/>
      <c r="E41" s="254"/>
      <c r="F41" s="254"/>
      <c r="G41" s="254"/>
      <c r="H41" s="254"/>
      <c r="I41" s="254"/>
      <c r="J41" s="254"/>
      <c r="K41" s="254"/>
      <c r="L41" s="254"/>
      <c r="M41" s="254"/>
      <c r="N41" s="254"/>
      <c r="O41" s="254"/>
      <c r="P41" s="254"/>
      <c r="Q41" s="254"/>
      <c r="R41" s="254"/>
      <c r="S41" s="254"/>
      <c r="T41" s="254"/>
      <c r="U41" s="254"/>
      <c r="V41" s="254"/>
      <c r="W41" s="254"/>
      <c r="X41" s="254"/>
      <c r="Y41" s="254"/>
      <c r="Z41" s="254"/>
    </row>
    <row r="42" spans="1:26" x14ac:dyDescent="0.3">
      <c r="A42" s="253"/>
      <c r="B42" s="253"/>
      <c r="C42" s="253"/>
      <c r="D42" s="254"/>
      <c r="E42" s="254"/>
      <c r="F42" s="254"/>
      <c r="G42" s="254"/>
      <c r="H42" s="254"/>
      <c r="I42" s="254"/>
      <c r="J42" s="254"/>
      <c r="K42" s="254"/>
      <c r="L42" s="254"/>
      <c r="M42" s="254"/>
      <c r="N42" s="254"/>
      <c r="O42" s="254"/>
      <c r="P42" s="254"/>
      <c r="Q42" s="254"/>
      <c r="R42" s="254"/>
      <c r="S42" s="254"/>
      <c r="T42" s="254"/>
      <c r="U42" s="254"/>
      <c r="V42" s="254"/>
      <c r="W42" s="254"/>
      <c r="X42" s="254"/>
      <c r="Y42" s="254"/>
      <c r="Z42" s="254"/>
    </row>
    <row r="43" spans="1:26" x14ac:dyDescent="0.3">
      <c r="A43" s="253"/>
      <c r="B43" s="253"/>
      <c r="C43" s="253"/>
      <c r="D43" s="254"/>
      <c r="E43" s="254"/>
      <c r="F43" s="254"/>
      <c r="G43" s="254"/>
      <c r="H43" s="254"/>
      <c r="I43" s="254"/>
      <c r="J43" s="254"/>
      <c r="K43" s="254"/>
      <c r="L43" s="254"/>
      <c r="M43" s="254"/>
      <c r="N43" s="254"/>
      <c r="O43" s="254"/>
      <c r="P43" s="254"/>
      <c r="Q43" s="254"/>
      <c r="R43" s="254"/>
      <c r="S43" s="254"/>
      <c r="T43" s="254"/>
      <c r="U43" s="254"/>
      <c r="V43" s="254"/>
      <c r="W43" s="254"/>
      <c r="X43" s="254"/>
      <c r="Y43" s="254"/>
      <c r="Z43" s="254"/>
    </row>
    <row r="44" spans="1:26" x14ac:dyDescent="0.3">
      <c r="A44" s="253"/>
      <c r="B44" s="253"/>
      <c r="C44" s="253"/>
      <c r="D44" s="254"/>
      <c r="E44" s="254"/>
      <c r="F44" s="254"/>
      <c r="G44" s="254"/>
      <c r="H44" s="254"/>
      <c r="I44" s="254"/>
      <c r="J44" s="254"/>
      <c r="K44" s="254"/>
      <c r="L44" s="254"/>
      <c r="M44" s="254"/>
      <c r="N44" s="254"/>
      <c r="O44" s="254"/>
      <c r="P44" s="254"/>
      <c r="Q44" s="254"/>
      <c r="R44" s="254"/>
      <c r="S44" s="254"/>
      <c r="T44" s="254"/>
      <c r="U44" s="254"/>
      <c r="V44" s="254"/>
      <c r="W44" s="254"/>
      <c r="X44" s="254"/>
      <c r="Y44" s="254"/>
      <c r="Z44" s="254"/>
    </row>
    <row r="45" spans="1:26" x14ac:dyDescent="0.3">
      <c r="A45" s="253"/>
      <c r="B45" s="253"/>
      <c r="C45" s="253"/>
      <c r="D45" s="254"/>
      <c r="E45" s="254"/>
      <c r="F45" s="254"/>
      <c r="G45" s="254"/>
      <c r="H45" s="254"/>
      <c r="I45" s="254"/>
      <c r="J45" s="254"/>
      <c r="K45" s="254"/>
      <c r="L45" s="254"/>
      <c r="M45" s="254"/>
      <c r="N45" s="254"/>
      <c r="O45" s="254"/>
      <c r="P45" s="254"/>
      <c r="Q45" s="254"/>
      <c r="R45" s="254"/>
      <c r="S45" s="254"/>
      <c r="T45" s="254"/>
      <c r="U45" s="254"/>
      <c r="V45" s="254"/>
      <c r="W45" s="254"/>
      <c r="X45" s="254"/>
      <c r="Y45" s="254"/>
      <c r="Z45" s="254"/>
    </row>
    <row r="46" spans="1:26" x14ac:dyDescent="0.3">
      <c r="A46" s="253"/>
      <c r="B46" s="253"/>
      <c r="C46" s="253"/>
      <c r="D46" s="254"/>
      <c r="E46" s="254"/>
      <c r="F46" s="254"/>
      <c r="G46" s="254"/>
      <c r="H46" s="254"/>
      <c r="I46" s="254"/>
      <c r="J46" s="254"/>
      <c r="K46" s="254"/>
      <c r="L46" s="254"/>
      <c r="M46" s="254"/>
      <c r="N46" s="254"/>
      <c r="O46" s="254"/>
      <c r="P46" s="254"/>
      <c r="Q46" s="254"/>
      <c r="R46" s="254"/>
      <c r="S46" s="254"/>
      <c r="T46" s="254"/>
      <c r="U46" s="254"/>
      <c r="V46" s="254"/>
      <c r="W46" s="254"/>
      <c r="X46" s="254"/>
      <c r="Y46" s="254"/>
      <c r="Z46" s="254"/>
    </row>
    <row r="47" spans="1:26" x14ac:dyDescent="0.3">
      <c r="A47" s="253"/>
      <c r="B47" s="253"/>
      <c r="C47" s="253"/>
      <c r="D47" s="254"/>
      <c r="E47" s="254"/>
      <c r="F47" s="254"/>
      <c r="G47" s="254"/>
      <c r="H47" s="254"/>
      <c r="I47" s="254"/>
      <c r="J47" s="254"/>
      <c r="K47" s="254"/>
      <c r="L47" s="254"/>
      <c r="M47" s="254"/>
      <c r="N47" s="254"/>
      <c r="O47" s="254"/>
      <c r="P47" s="254"/>
      <c r="Q47" s="254"/>
      <c r="R47" s="254"/>
      <c r="S47" s="254"/>
      <c r="T47" s="254"/>
      <c r="U47" s="254"/>
      <c r="V47" s="254"/>
      <c r="W47" s="254"/>
      <c r="X47" s="254"/>
      <c r="Y47" s="254"/>
      <c r="Z47" s="254"/>
    </row>
    <row r="48" spans="1:26" x14ac:dyDescent="0.3">
      <c r="A48" s="253"/>
      <c r="B48" s="253"/>
      <c r="C48" s="253"/>
      <c r="D48" s="254"/>
      <c r="E48" s="254"/>
      <c r="F48" s="254"/>
      <c r="G48" s="254"/>
      <c r="H48" s="254"/>
      <c r="I48" s="254"/>
      <c r="J48" s="254"/>
      <c r="K48" s="254"/>
      <c r="L48" s="254"/>
      <c r="M48" s="254"/>
      <c r="N48" s="254"/>
      <c r="O48" s="254"/>
      <c r="P48" s="254"/>
      <c r="Q48" s="254"/>
      <c r="R48" s="254"/>
      <c r="S48" s="254"/>
      <c r="T48" s="254"/>
      <c r="U48" s="254"/>
      <c r="V48" s="254"/>
      <c r="W48" s="254"/>
      <c r="X48" s="254"/>
      <c r="Y48" s="254"/>
      <c r="Z48" s="254"/>
    </row>
    <row r="49" spans="1:26" x14ac:dyDescent="0.3">
      <c r="A49" s="253"/>
      <c r="B49" s="253"/>
      <c r="C49" s="253"/>
      <c r="D49" s="254"/>
      <c r="E49" s="254"/>
      <c r="F49" s="254"/>
      <c r="G49" s="254"/>
      <c r="H49" s="254"/>
      <c r="I49" s="254"/>
      <c r="J49" s="254"/>
      <c r="K49" s="254"/>
      <c r="L49" s="254"/>
      <c r="M49" s="254"/>
      <c r="N49" s="254"/>
      <c r="O49" s="254"/>
      <c r="P49" s="254"/>
      <c r="Q49" s="254"/>
      <c r="R49" s="254"/>
      <c r="S49" s="254"/>
      <c r="T49" s="254"/>
      <c r="U49" s="254"/>
      <c r="V49" s="254"/>
      <c r="W49" s="254"/>
      <c r="X49" s="254"/>
      <c r="Y49" s="254"/>
      <c r="Z49" s="254"/>
    </row>
    <row r="50" spans="1:26" x14ac:dyDescent="0.3">
      <c r="A50" s="253"/>
      <c r="B50" s="253"/>
      <c r="C50" s="253"/>
      <c r="D50" s="254"/>
      <c r="E50" s="254"/>
      <c r="F50" s="254"/>
      <c r="G50" s="254"/>
      <c r="H50" s="254"/>
      <c r="I50" s="254"/>
      <c r="J50" s="254"/>
      <c r="K50" s="254"/>
      <c r="L50" s="254"/>
      <c r="M50" s="254"/>
      <c r="N50" s="254"/>
      <c r="O50" s="254"/>
      <c r="P50" s="254"/>
      <c r="Q50" s="254"/>
      <c r="R50" s="254"/>
      <c r="S50" s="254"/>
      <c r="T50" s="254"/>
      <c r="U50" s="254"/>
      <c r="V50" s="254"/>
      <c r="W50" s="254"/>
      <c r="X50" s="254"/>
      <c r="Y50" s="254"/>
      <c r="Z50" s="254"/>
    </row>
    <row r="51" spans="1:26" x14ac:dyDescent="0.3">
      <c r="A51" s="253"/>
      <c r="B51" s="253"/>
      <c r="C51" s="253"/>
      <c r="D51" s="254"/>
      <c r="E51" s="254"/>
      <c r="F51" s="254"/>
      <c r="G51" s="254"/>
      <c r="H51" s="254"/>
      <c r="I51" s="254"/>
      <c r="J51" s="254"/>
      <c r="K51" s="254"/>
      <c r="L51" s="254"/>
      <c r="M51" s="254"/>
      <c r="N51" s="254"/>
      <c r="O51" s="254"/>
      <c r="P51" s="254"/>
      <c r="Q51" s="254"/>
      <c r="R51" s="254"/>
      <c r="S51" s="254"/>
      <c r="T51" s="254"/>
      <c r="U51" s="254"/>
      <c r="V51" s="254"/>
      <c r="W51" s="254"/>
      <c r="X51" s="254"/>
      <c r="Y51" s="254"/>
      <c r="Z51" s="254"/>
    </row>
    <row r="52" spans="1:26" x14ac:dyDescent="0.3">
      <c r="A52" s="253"/>
      <c r="B52" s="253"/>
      <c r="C52" s="253"/>
      <c r="D52" s="254"/>
      <c r="E52" s="254"/>
      <c r="F52" s="254"/>
      <c r="G52" s="254"/>
      <c r="H52" s="254"/>
      <c r="I52" s="254"/>
      <c r="J52" s="254"/>
      <c r="K52" s="254"/>
      <c r="L52" s="254"/>
      <c r="M52" s="254"/>
      <c r="N52" s="254"/>
      <c r="O52" s="254"/>
      <c r="P52" s="254"/>
      <c r="Q52" s="254"/>
      <c r="R52" s="254"/>
      <c r="S52" s="254"/>
      <c r="T52" s="254"/>
      <c r="U52" s="254"/>
      <c r="V52" s="254"/>
      <c r="W52" s="254"/>
      <c r="X52" s="254"/>
      <c r="Y52" s="254"/>
      <c r="Z52" s="254"/>
    </row>
    <row r="53" spans="1:26" x14ac:dyDescent="0.3">
      <c r="A53" s="253"/>
      <c r="B53" s="253"/>
      <c r="C53" s="253"/>
      <c r="D53" s="254"/>
      <c r="E53" s="254"/>
      <c r="F53" s="254"/>
      <c r="G53" s="254"/>
      <c r="H53" s="254"/>
      <c r="I53" s="254"/>
      <c r="J53" s="254"/>
      <c r="K53" s="254"/>
      <c r="L53" s="254"/>
      <c r="M53" s="254"/>
      <c r="N53" s="254"/>
      <c r="O53" s="254"/>
      <c r="P53" s="254"/>
      <c r="Q53" s="254"/>
      <c r="R53" s="254"/>
      <c r="S53" s="254"/>
      <c r="T53" s="254"/>
      <c r="U53" s="254"/>
      <c r="V53" s="254"/>
      <c r="W53" s="254"/>
      <c r="X53" s="254"/>
      <c r="Y53" s="254"/>
      <c r="Z53" s="254"/>
    </row>
    <row r="54" spans="1:26" x14ac:dyDescent="0.3">
      <c r="A54" s="253"/>
      <c r="B54" s="253"/>
      <c r="C54" s="253"/>
      <c r="D54" s="254"/>
      <c r="E54" s="254"/>
      <c r="F54" s="254"/>
      <c r="G54" s="254"/>
      <c r="H54" s="254"/>
      <c r="I54" s="254"/>
      <c r="J54" s="254"/>
      <c r="K54" s="254"/>
      <c r="L54" s="254"/>
      <c r="M54" s="254"/>
      <c r="N54" s="254"/>
      <c r="O54" s="254"/>
      <c r="P54" s="254"/>
      <c r="Q54" s="254"/>
      <c r="R54" s="254"/>
      <c r="S54" s="254"/>
      <c r="T54" s="254"/>
      <c r="U54" s="254"/>
      <c r="V54" s="254"/>
      <c r="W54" s="254"/>
      <c r="X54" s="254"/>
      <c r="Y54" s="254"/>
      <c r="Z54" s="254"/>
    </row>
    <row r="55" spans="1:26" x14ac:dyDescent="0.3">
      <c r="A55" s="253"/>
      <c r="B55" s="253"/>
      <c r="C55" s="253"/>
      <c r="D55" s="254"/>
      <c r="E55" s="254"/>
      <c r="F55" s="254"/>
      <c r="G55" s="254"/>
      <c r="H55" s="254"/>
      <c r="I55" s="254"/>
      <c r="J55" s="254"/>
      <c r="K55" s="254"/>
      <c r="L55" s="254"/>
      <c r="M55" s="254"/>
      <c r="N55" s="254"/>
      <c r="O55" s="254"/>
      <c r="P55" s="254"/>
      <c r="Q55" s="254"/>
      <c r="R55" s="254"/>
      <c r="S55" s="254"/>
      <c r="T55" s="254"/>
      <c r="U55" s="254"/>
      <c r="V55" s="254"/>
      <c r="W55" s="254"/>
      <c r="X55" s="254"/>
      <c r="Y55" s="254"/>
      <c r="Z55" s="254"/>
    </row>
    <row r="56" spans="1:26" x14ac:dyDescent="0.3">
      <c r="A56" s="253"/>
      <c r="B56" s="253"/>
      <c r="C56" s="253"/>
      <c r="D56" s="254"/>
      <c r="E56" s="254"/>
      <c r="F56" s="254"/>
      <c r="G56" s="254"/>
      <c r="H56" s="254"/>
      <c r="I56" s="254"/>
      <c r="J56" s="254"/>
      <c r="K56" s="254"/>
      <c r="L56" s="254"/>
      <c r="M56" s="254"/>
      <c r="N56" s="254"/>
      <c r="O56" s="254"/>
      <c r="P56" s="254"/>
      <c r="Q56" s="254"/>
      <c r="R56" s="254"/>
      <c r="S56" s="254"/>
      <c r="T56" s="254"/>
      <c r="U56" s="254"/>
      <c r="V56" s="254"/>
      <c r="W56" s="254"/>
      <c r="X56" s="254"/>
      <c r="Y56" s="254"/>
      <c r="Z56" s="254"/>
    </row>
    <row r="57" spans="1:26" x14ac:dyDescent="0.3">
      <c r="A57" s="253"/>
      <c r="B57" s="253"/>
      <c r="C57" s="253"/>
      <c r="D57" s="254"/>
      <c r="E57" s="254"/>
      <c r="F57" s="254"/>
      <c r="G57" s="254"/>
      <c r="H57" s="254"/>
      <c r="I57" s="254"/>
      <c r="J57" s="254"/>
      <c r="K57" s="254"/>
      <c r="L57" s="254"/>
      <c r="M57" s="254"/>
      <c r="N57" s="254"/>
      <c r="O57" s="254"/>
      <c r="P57" s="254"/>
      <c r="Q57" s="254"/>
      <c r="R57" s="254"/>
      <c r="S57" s="254"/>
      <c r="T57" s="254"/>
      <c r="U57" s="254"/>
      <c r="V57" s="254"/>
      <c r="W57" s="254"/>
      <c r="X57" s="254"/>
      <c r="Y57" s="254"/>
      <c r="Z57" s="254"/>
    </row>
    <row r="58" spans="1:26" x14ac:dyDescent="0.3">
      <c r="A58" s="253"/>
      <c r="B58" s="253"/>
      <c r="C58" s="253"/>
      <c r="D58" s="254"/>
      <c r="E58" s="254"/>
      <c r="F58" s="254"/>
      <c r="G58" s="254"/>
      <c r="H58" s="254"/>
      <c r="I58" s="254"/>
      <c r="J58" s="254"/>
      <c r="K58" s="254"/>
      <c r="L58" s="254"/>
      <c r="M58" s="254"/>
      <c r="N58" s="254"/>
      <c r="O58" s="254"/>
      <c r="P58" s="254"/>
      <c r="Q58" s="254"/>
      <c r="R58" s="254"/>
      <c r="S58" s="254"/>
      <c r="T58" s="254"/>
      <c r="U58" s="254"/>
      <c r="V58" s="254"/>
      <c r="W58" s="254"/>
      <c r="X58" s="254"/>
      <c r="Y58" s="254"/>
      <c r="Z58" s="254"/>
    </row>
    <row r="59" spans="1:26" x14ac:dyDescent="0.3">
      <c r="A59" s="253"/>
      <c r="B59" s="253"/>
      <c r="C59" s="253"/>
      <c r="D59" s="254"/>
      <c r="E59" s="254"/>
      <c r="F59" s="254"/>
      <c r="G59" s="254"/>
      <c r="H59" s="254"/>
      <c r="I59" s="254"/>
      <c r="J59" s="254"/>
      <c r="K59" s="254"/>
      <c r="L59" s="254"/>
      <c r="M59" s="254"/>
      <c r="N59" s="254"/>
      <c r="O59" s="254"/>
      <c r="P59" s="254"/>
      <c r="Q59" s="254"/>
      <c r="R59" s="254"/>
      <c r="S59" s="254"/>
      <c r="T59" s="254"/>
      <c r="U59" s="254"/>
      <c r="V59" s="254"/>
      <c r="W59" s="254"/>
      <c r="X59" s="254"/>
      <c r="Y59" s="254"/>
      <c r="Z59" s="254"/>
    </row>
    <row r="60" spans="1:26" x14ac:dyDescent="0.3">
      <c r="A60" s="253"/>
      <c r="B60" s="253"/>
      <c r="C60" s="253"/>
      <c r="D60" s="254"/>
      <c r="E60" s="254"/>
      <c r="F60" s="254"/>
      <c r="G60" s="254"/>
      <c r="H60" s="254"/>
      <c r="I60" s="254"/>
      <c r="J60" s="254"/>
      <c r="K60" s="254"/>
      <c r="L60" s="254"/>
      <c r="M60" s="254"/>
      <c r="N60" s="254"/>
      <c r="O60" s="254"/>
      <c r="P60" s="254"/>
      <c r="Q60" s="254"/>
      <c r="R60" s="254"/>
      <c r="S60" s="254"/>
      <c r="T60" s="254"/>
      <c r="U60" s="254"/>
      <c r="V60" s="254"/>
      <c r="W60" s="254"/>
      <c r="X60" s="254"/>
      <c r="Y60" s="254"/>
      <c r="Z60" s="254"/>
    </row>
    <row r="61" spans="1:26" x14ac:dyDescent="0.3">
      <c r="A61" s="253"/>
      <c r="B61" s="253"/>
      <c r="C61" s="253"/>
      <c r="D61" s="254"/>
      <c r="E61" s="254"/>
      <c r="F61" s="254"/>
      <c r="G61" s="254"/>
      <c r="H61" s="254"/>
      <c r="I61" s="254"/>
      <c r="J61" s="254"/>
      <c r="K61" s="254"/>
      <c r="L61" s="254"/>
      <c r="M61" s="254"/>
      <c r="N61" s="254"/>
      <c r="O61" s="254"/>
      <c r="P61" s="254"/>
      <c r="Q61" s="254"/>
      <c r="R61" s="254"/>
      <c r="S61" s="254"/>
      <c r="T61" s="254"/>
      <c r="U61" s="254"/>
      <c r="V61" s="254"/>
      <c r="W61" s="254"/>
      <c r="X61" s="254"/>
      <c r="Y61" s="254"/>
      <c r="Z61" s="254"/>
    </row>
    <row r="62" spans="1:26" x14ac:dyDescent="0.3">
      <c r="A62" s="253"/>
      <c r="B62" s="253"/>
      <c r="C62" s="253"/>
      <c r="D62" s="254"/>
      <c r="E62" s="254"/>
      <c r="F62" s="254"/>
      <c r="G62" s="254"/>
      <c r="H62" s="254"/>
      <c r="I62" s="254"/>
      <c r="J62" s="254"/>
      <c r="K62" s="254"/>
      <c r="L62" s="254"/>
      <c r="M62" s="254"/>
      <c r="N62" s="254"/>
      <c r="O62" s="254"/>
      <c r="P62" s="254"/>
      <c r="Q62" s="254"/>
      <c r="R62" s="254"/>
      <c r="S62" s="254"/>
      <c r="T62" s="254"/>
      <c r="U62" s="254"/>
      <c r="V62" s="254"/>
      <c r="W62" s="254"/>
      <c r="X62" s="254"/>
      <c r="Y62" s="254"/>
      <c r="Z62" s="254"/>
    </row>
    <row r="63" spans="1:26" x14ac:dyDescent="0.3">
      <c r="A63" s="253"/>
      <c r="B63" s="253"/>
      <c r="C63" s="253"/>
      <c r="D63" s="254"/>
      <c r="E63" s="254"/>
      <c r="F63" s="254"/>
      <c r="G63" s="254"/>
      <c r="H63" s="254"/>
      <c r="I63" s="254"/>
      <c r="J63" s="254"/>
      <c r="K63" s="254"/>
      <c r="L63" s="254"/>
      <c r="M63" s="254"/>
      <c r="N63" s="254"/>
      <c r="O63" s="254"/>
      <c r="P63" s="254"/>
      <c r="Q63" s="254"/>
      <c r="R63" s="254"/>
      <c r="S63" s="254"/>
      <c r="T63" s="254"/>
      <c r="U63" s="254"/>
      <c r="V63" s="254"/>
      <c r="W63" s="254"/>
      <c r="X63" s="254"/>
      <c r="Y63" s="254"/>
      <c r="Z63" s="254"/>
    </row>
    <row r="64" spans="1:26" x14ac:dyDescent="0.3">
      <c r="A64" s="253"/>
      <c r="B64" s="253"/>
      <c r="C64" s="253"/>
      <c r="D64" s="254"/>
      <c r="E64" s="254"/>
      <c r="F64" s="254"/>
      <c r="G64" s="254"/>
      <c r="H64" s="254"/>
      <c r="I64" s="254"/>
      <c r="J64" s="254"/>
      <c r="K64" s="254"/>
      <c r="L64" s="254"/>
      <c r="M64" s="254"/>
      <c r="N64" s="254"/>
      <c r="O64" s="254"/>
      <c r="P64" s="254"/>
      <c r="Q64" s="254"/>
      <c r="R64" s="254"/>
      <c r="S64" s="254"/>
      <c r="T64" s="254"/>
      <c r="U64" s="254"/>
      <c r="V64" s="254"/>
      <c r="W64" s="254"/>
      <c r="X64" s="254"/>
      <c r="Y64" s="254"/>
      <c r="Z64" s="254"/>
    </row>
    <row r="65" spans="1:26" x14ac:dyDescent="0.3">
      <c r="A65" s="253"/>
      <c r="B65" s="253"/>
      <c r="C65" s="253"/>
      <c r="D65" s="254"/>
      <c r="E65" s="254"/>
      <c r="F65" s="254"/>
      <c r="G65" s="254"/>
      <c r="H65" s="254"/>
      <c r="I65" s="254"/>
      <c r="J65" s="254"/>
      <c r="K65" s="254"/>
      <c r="L65" s="254"/>
      <c r="M65" s="254"/>
      <c r="N65" s="254"/>
      <c r="O65" s="254"/>
      <c r="P65" s="254"/>
      <c r="Q65" s="254"/>
      <c r="R65" s="254"/>
      <c r="S65" s="254"/>
      <c r="T65" s="254"/>
      <c r="U65" s="254"/>
      <c r="V65" s="254"/>
      <c r="W65" s="254"/>
      <c r="X65" s="254"/>
      <c r="Y65" s="254"/>
      <c r="Z65" s="254"/>
    </row>
    <row r="66" spans="1:26" x14ac:dyDescent="0.3">
      <c r="A66" s="253"/>
      <c r="B66" s="253"/>
      <c r="C66" s="253"/>
      <c r="D66" s="254"/>
      <c r="E66" s="254"/>
      <c r="F66" s="254"/>
      <c r="G66" s="254"/>
      <c r="H66" s="254"/>
      <c r="I66" s="254"/>
      <c r="J66" s="254"/>
      <c r="K66" s="254"/>
      <c r="L66" s="254"/>
      <c r="M66" s="254"/>
      <c r="N66" s="254"/>
      <c r="O66" s="254"/>
      <c r="P66" s="254"/>
      <c r="Q66" s="254"/>
      <c r="R66" s="254"/>
      <c r="S66" s="254"/>
      <c r="T66" s="254"/>
      <c r="U66" s="254"/>
      <c r="V66" s="254"/>
      <c r="W66" s="254"/>
      <c r="X66" s="254"/>
      <c r="Y66" s="254"/>
      <c r="Z66" s="254"/>
    </row>
    <row r="67" spans="1:26" x14ac:dyDescent="0.3">
      <c r="A67" s="253"/>
      <c r="B67" s="253"/>
      <c r="C67" s="253"/>
      <c r="D67" s="254"/>
      <c r="E67" s="254"/>
      <c r="F67" s="254"/>
      <c r="G67" s="254"/>
      <c r="H67" s="254"/>
      <c r="I67" s="254"/>
      <c r="J67" s="254"/>
      <c r="K67" s="254"/>
      <c r="L67" s="254"/>
      <c r="M67" s="254"/>
      <c r="N67" s="254"/>
      <c r="O67" s="254"/>
      <c r="P67" s="254"/>
      <c r="Q67" s="254"/>
      <c r="R67" s="254"/>
      <c r="S67" s="254"/>
      <c r="T67" s="254"/>
      <c r="U67" s="254"/>
      <c r="V67" s="254"/>
      <c r="W67" s="254"/>
      <c r="X67" s="254"/>
      <c r="Y67" s="254"/>
      <c r="Z67" s="254"/>
    </row>
    <row r="68" spans="1:26" x14ac:dyDescent="0.3">
      <c r="A68" s="253"/>
      <c r="B68" s="253"/>
      <c r="C68" s="253"/>
      <c r="D68" s="254"/>
      <c r="E68" s="254"/>
      <c r="F68" s="254"/>
      <c r="G68" s="254"/>
      <c r="H68" s="254"/>
      <c r="I68" s="254"/>
      <c r="J68" s="254"/>
      <c r="K68" s="254"/>
      <c r="L68" s="254"/>
      <c r="M68" s="254"/>
      <c r="N68" s="254"/>
      <c r="O68" s="254"/>
      <c r="P68" s="254"/>
      <c r="Q68" s="254"/>
      <c r="R68" s="254"/>
      <c r="S68" s="254"/>
      <c r="T68" s="254"/>
      <c r="U68" s="254"/>
      <c r="V68" s="254"/>
      <c r="W68" s="254"/>
      <c r="X68" s="254"/>
      <c r="Y68" s="254"/>
      <c r="Z68" s="254"/>
    </row>
    <row r="69" spans="1:26" x14ac:dyDescent="0.3">
      <c r="A69" s="162"/>
      <c r="D69" s="258"/>
      <c r="E69" s="258"/>
      <c r="F69" s="258"/>
      <c r="G69" s="258"/>
      <c r="H69" s="258"/>
      <c r="I69" s="258"/>
      <c r="J69" s="258"/>
      <c r="K69" s="258"/>
      <c r="L69" s="258"/>
      <c r="M69" s="258"/>
      <c r="N69" s="258"/>
      <c r="O69" s="258"/>
      <c r="P69" s="258"/>
      <c r="Q69" s="258"/>
      <c r="R69" s="258"/>
      <c r="S69" s="258"/>
      <c r="T69" s="258"/>
      <c r="U69" s="258"/>
      <c r="V69" s="258"/>
      <c r="W69" s="258"/>
      <c r="X69" s="258"/>
      <c r="Y69" s="258"/>
      <c r="Z69" s="258"/>
    </row>
    <row r="70" spans="1:26" x14ac:dyDescent="0.3">
      <c r="D70" s="258"/>
      <c r="E70" s="258"/>
      <c r="F70" s="258"/>
      <c r="G70" s="258"/>
      <c r="H70" s="258"/>
      <c r="I70" s="258"/>
      <c r="J70" s="258"/>
      <c r="K70" s="258"/>
      <c r="L70" s="258"/>
      <c r="M70" s="258"/>
      <c r="N70" s="258"/>
      <c r="O70" s="258"/>
      <c r="P70" s="258"/>
      <c r="Q70" s="258"/>
      <c r="R70" s="258"/>
      <c r="S70" s="258"/>
      <c r="T70" s="258"/>
      <c r="U70" s="258"/>
      <c r="V70" s="258"/>
      <c r="W70" s="258"/>
      <c r="X70" s="258"/>
      <c r="Y70" s="258"/>
      <c r="Z70" s="258"/>
    </row>
    <row r="71" spans="1:26" x14ac:dyDescent="0.3">
      <c r="D71" s="258"/>
      <c r="E71" s="258"/>
      <c r="F71" s="258"/>
      <c r="G71" s="258"/>
      <c r="H71" s="258"/>
      <c r="I71" s="258"/>
      <c r="J71" s="258"/>
      <c r="K71" s="258"/>
      <c r="L71" s="258"/>
      <c r="M71" s="258"/>
      <c r="N71" s="258"/>
      <c r="O71" s="258"/>
      <c r="P71" s="258"/>
      <c r="Q71" s="258"/>
      <c r="R71" s="258"/>
      <c r="S71" s="258"/>
      <c r="T71" s="258"/>
      <c r="U71" s="258"/>
      <c r="V71" s="258"/>
      <c r="W71" s="258"/>
      <c r="X71" s="258"/>
      <c r="Y71" s="258"/>
      <c r="Z71" s="258"/>
    </row>
    <row r="72" spans="1:26" x14ac:dyDescent="0.3">
      <c r="D72" s="258"/>
      <c r="E72" s="258"/>
      <c r="F72" s="258"/>
      <c r="G72" s="258"/>
      <c r="H72" s="258"/>
      <c r="I72" s="258"/>
      <c r="J72" s="258"/>
      <c r="K72" s="258"/>
      <c r="L72" s="258"/>
      <c r="M72" s="258"/>
      <c r="N72" s="258"/>
      <c r="O72" s="258"/>
      <c r="P72" s="258"/>
      <c r="Q72" s="258"/>
      <c r="R72" s="258"/>
      <c r="S72" s="258"/>
      <c r="T72" s="258"/>
      <c r="U72" s="258"/>
      <c r="V72" s="258"/>
      <c r="W72" s="258"/>
      <c r="X72" s="258"/>
      <c r="Y72" s="258"/>
      <c r="Z72" s="258"/>
    </row>
    <row r="73" spans="1:26" x14ac:dyDescent="0.3">
      <c r="D73" s="258"/>
      <c r="E73" s="258"/>
      <c r="F73" s="258"/>
      <c r="G73" s="258"/>
      <c r="H73" s="258"/>
      <c r="I73" s="258"/>
      <c r="J73" s="258"/>
      <c r="K73" s="258"/>
      <c r="L73" s="258"/>
      <c r="M73" s="258"/>
      <c r="N73" s="258"/>
      <c r="O73" s="258"/>
      <c r="P73" s="258"/>
      <c r="Q73" s="258"/>
      <c r="R73" s="258"/>
      <c r="S73" s="258"/>
      <c r="T73" s="258"/>
      <c r="U73" s="258"/>
      <c r="V73" s="258"/>
      <c r="W73" s="258"/>
      <c r="X73" s="258"/>
      <c r="Y73" s="258"/>
      <c r="Z73" s="258"/>
    </row>
    <row r="74" spans="1:26" x14ac:dyDescent="0.3">
      <c r="D74" s="258"/>
      <c r="E74" s="258"/>
      <c r="F74" s="258"/>
      <c r="G74" s="258"/>
      <c r="H74" s="258"/>
      <c r="I74" s="258"/>
      <c r="J74" s="258"/>
      <c r="K74" s="258"/>
      <c r="L74" s="258"/>
      <c r="M74" s="258"/>
      <c r="N74" s="258"/>
      <c r="O74" s="258"/>
      <c r="P74" s="258"/>
      <c r="Q74" s="258"/>
      <c r="R74" s="258"/>
      <c r="S74" s="258"/>
      <c r="T74" s="258"/>
      <c r="U74" s="258"/>
      <c r="V74" s="258"/>
      <c r="W74" s="258"/>
      <c r="X74" s="258"/>
      <c r="Y74" s="258"/>
      <c r="Z74" s="258"/>
    </row>
    <row r="75" spans="1:26" x14ac:dyDescent="0.3">
      <c r="D75" s="258"/>
      <c r="E75" s="258"/>
      <c r="F75" s="258"/>
      <c r="G75" s="258"/>
      <c r="H75" s="258"/>
      <c r="I75" s="258"/>
      <c r="J75" s="258"/>
      <c r="K75" s="258"/>
      <c r="L75" s="258"/>
      <c r="M75" s="258"/>
      <c r="N75" s="258"/>
      <c r="O75" s="258"/>
      <c r="P75" s="258"/>
      <c r="Q75" s="258"/>
      <c r="R75" s="258"/>
      <c r="S75" s="258"/>
      <c r="T75" s="258"/>
      <c r="U75" s="258"/>
      <c r="V75" s="258"/>
      <c r="W75" s="258"/>
      <c r="X75" s="258"/>
      <c r="Y75" s="258"/>
      <c r="Z75" s="258"/>
    </row>
    <row r="76" spans="1:26" x14ac:dyDescent="0.3">
      <c r="D76" s="258"/>
      <c r="E76" s="258"/>
      <c r="F76" s="258"/>
      <c r="G76" s="258"/>
      <c r="H76" s="258"/>
      <c r="I76" s="258"/>
      <c r="J76" s="258"/>
      <c r="K76" s="258"/>
      <c r="L76" s="258"/>
      <c r="M76" s="258"/>
      <c r="N76" s="258"/>
      <c r="O76" s="258"/>
      <c r="P76" s="258"/>
      <c r="Q76" s="258"/>
      <c r="R76" s="258"/>
      <c r="S76" s="258"/>
      <c r="T76" s="258"/>
      <c r="U76" s="258"/>
      <c r="V76" s="258"/>
      <c r="W76" s="258"/>
      <c r="X76" s="258"/>
      <c r="Y76" s="258"/>
      <c r="Z76" s="258"/>
    </row>
    <row r="77" spans="1:26" x14ac:dyDescent="0.3">
      <c r="D77" s="258"/>
      <c r="E77" s="258"/>
      <c r="F77" s="258"/>
      <c r="G77" s="258"/>
      <c r="H77" s="258"/>
      <c r="I77" s="258"/>
      <c r="J77" s="258"/>
      <c r="K77" s="258"/>
      <c r="L77" s="258"/>
      <c r="M77" s="258"/>
      <c r="N77" s="258"/>
      <c r="O77" s="258"/>
      <c r="P77" s="258"/>
      <c r="Q77" s="258"/>
      <c r="R77" s="258"/>
      <c r="S77" s="258"/>
      <c r="T77" s="258"/>
      <c r="U77" s="258"/>
      <c r="V77" s="258"/>
      <c r="W77" s="258"/>
      <c r="X77" s="258"/>
      <c r="Y77" s="258"/>
      <c r="Z77" s="258"/>
    </row>
    <row r="78" spans="1:26" x14ac:dyDescent="0.3">
      <c r="D78" s="258"/>
      <c r="E78" s="258"/>
      <c r="F78" s="258"/>
      <c r="G78" s="258"/>
      <c r="H78" s="258"/>
      <c r="I78" s="258"/>
      <c r="J78" s="258"/>
      <c r="K78" s="258"/>
      <c r="L78" s="258"/>
      <c r="M78" s="258"/>
      <c r="N78" s="258"/>
      <c r="O78" s="258"/>
      <c r="P78" s="258"/>
      <c r="Q78" s="258"/>
      <c r="R78" s="258"/>
      <c r="S78" s="258"/>
      <c r="T78" s="258"/>
      <c r="U78" s="258"/>
      <c r="V78" s="258"/>
      <c r="W78" s="258"/>
      <c r="X78" s="258"/>
      <c r="Y78" s="258"/>
      <c r="Z78" s="258"/>
    </row>
    <row r="79" spans="1:26" x14ac:dyDescent="0.3">
      <c r="D79" s="258"/>
      <c r="E79" s="258"/>
      <c r="F79" s="258"/>
      <c r="G79" s="258"/>
      <c r="H79" s="258"/>
      <c r="I79" s="258"/>
      <c r="J79" s="258"/>
      <c r="K79" s="258"/>
      <c r="L79" s="258"/>
      <c r="M79" s="258"/>
      <c r="N79" s="258"/>
      <c r="O79" s="258"/>
      <c r="P79" s="258"/>
      <c r="Q79" s="258"/>
      <c r="R79" s="258"/>
      <c r="S79" s="258"/>
      <c r="T79" s="258"/>
      <c r="U79" s="258"/>
      <c r="V79" s="258"/>
      <c r="W79" s="258"/>
      <c r="X79" s="258"/>
      <c r="Y79" s="258"/>
      <c r="Z79" s="258"/>
    </row>
    <row r="80" spans="1:26" x14ac:dyDescent="0.3">
      <c r="D80" s="258"/>
      <c r="E80" s="258"/>
      <c r="F80" s="258"/>
      <c r="G80" s="258"/>
      <c r="H80" s="258"/>
      <c r="I80" s="258"/>
      <c r="J80" s="258"/>
      <c r="K80" s="258"/>
      <c r="L80" s="258"/>
      <c r="M80" s="258"/>
      <c r="N80" s="258"/>
      <c r="O80" s="258"/>
      <c r="P80" s="258"/>
      <c r="Q80" s="258"/>
      <c r="R80" s="258"/>
      <c r="S80" s="258"/>
      <c r="T80" s="258"/>
      <c r="U80" s="258"/>
      <c r="V80" s="258"/>
      <c r="W80" s="258"/>
      <c r="X80" s="258"/>
      <c r="Y80" s="258"/>
      <c r="Z80" s="258"/>
    </row>
    <row r="81" spans="4:26" x14ac:dyDescent="0.3">
      <c r="D81" s="258"/>
      <c r="E81" s="258"/>
      <c r="F81" s="258"/>
      <c r="G81" s="258"/>
      <c r="H81" s="258"/>
      <c r="I81" s="258"/>
      <c r="J81" s="258"/>
      <c r="K81" s="258"/>
      <c r="L81" s="258"/>
      <c r="M81" s="258"/>
      <c r="N81" s="258"/>
      <c r="O81" s="258"/>
      <c r="P81" s="258"/>
      <c r="Q81" s="258"/>
      <c r="R81" s="258"/>
      <c r="S81" s="258"/>
      <c r="T81" s="258"/>
      <c r="U81" s="258"/>
      <c r="V81" s="258"/>
      <c r="W81" s="258"/>
      <c r="X81" s="258"/>
      <c r="Y81" s="258"/>
      <c r="Z81" s="258"/>
    </row>
    <row r="82" spans="4:26" x14ac:dyDescent="0.3">
      <c r="D82" s="258"/>
      <c r="E82" s="258"/>
      <c r="F82" s="258"/>
      <c r="G82" s="258"/>
      <c r="H82" s="258"/>
      <c r="I82" s="258"/>
      <c r="J82" s="258"/>
      <c r="K82" s="258"/>
      <c r="L82" s="258"/>
      <c r="M82" s="258"/>
      <c r="N82" s="258"/>
      <c r="O82" s="258"/>
      <c r="P82" s="258"/>
      <c r="Q82" s="258"/>
      <c r="R82" s="258"/>
      <c r="S82" s="258"/>
      <c r="T82" s="258"/>
      <c r="U82" s="258"/>
      <c r="V82" s="258"/>
      <c r="W82" s="258"/>
      <c r="X82" s="258"/>
      <c r="Y82" s="258"/>
      <c r="Z82" s="258"/>
    </row>
    <row r="83" spans="4:26" x14ac:dyDescent="0.3">
      <c r="D83" s="258"/>
      <c r="E83" s="258"/>
      <c r="F83" s="258"/>
      <c r="G83" s="258"/>
      <c r="H83" s="258"/>
      <c r="I83" s="258"/>
      <c r="J83" s="258"/>
      <c r="K83" s="258"/>
      <c r="L83" s="258"/>
      <c r="M83" s="258"/>
      <c r="N83" s="258"/>
      <c r="O83" s="258"/>
      <c r="P83" s="258"/>
      <c r="Q83" s="258"/>
      <c r="R83" s="258"/>
      <c r="S83" s="258"/>
      <c r="T83" s="258"/>
      <c r="U83" s="258"/>
      <c r="V83" s="258"/>
      <c r="W83" s="258"/>
      <c r="X83" s="258"/>
      <c r="Y83" s="258"/>
      <c r="Z83" s="258"/>
    </row>
    <row r="84" spans="4:26" x14ac:dyDescent="0.3">
      <c r="D84" s="258"/>
      <c r="E84" s="258"/>
      <c r="F84" s="258"/>
      <c r="G84" s="258"/>
      <c r="H84" s="258"/>
      <c r="I84" s="258"/>
      <c r="J84" s="258"/>
      <c r="K84" s="258"/>
      <c r="L84" s="258"/>
      <c r="M84" s="258"/>
      <c r="N84" s="258"/>
      <c r="O84" s="258"/>
      <c r="P84" s="258"/>
      <c r="Q84" s="258"/>
      <c r="R84" s="258"/>
      <c r="S84" s="258"/>
      <c r="T84" s="258"/>
      <c r="U84" s="258"/>
      <c r="V84" s="258"/>
      <c r="W84" s="258"/>
      <c r="X84" s="258"/>
      <c r="Y84" s="258"/>
      <c r="Z84" s="258"/>
    </row>
    <row r="85" spans="4:26" x14ac:dyDescent="0.3">
      <c r="D85" s="258"/>
      <c r="E85" s="258"/>
      <c r="F85" s="258"/>
      <c r="G85" s="258"/>
      <c r="H85" s="258"/>
      <c r="I85" s="258"/>
      <c r="J85" s="258"/>
      <c r="K85" s="258"/>
      <c r="L85" s="258"/>
      <c r="M85" s="258"/>
      <c r="N85" s="258"/>
      <c r="O85" s="258"/>
      <c r="P85" s="258"/>
      <c r="Q85" s="258"/>
      <c r="R85" s="258"/>
      <c r="S85" s="258"/>
      <c r="T85" s="258"/>
      <c r="U85" s="258"/>
      <c r="V85" s="258"/>
      <c r="W85" s="258"/>
      <c r="X85" s="258"/>
      <c r="Y85" s="258"/>
      <c r="Z85" s="258"/>
    </row>
    <row r="86" spans="4:26" x14ac:dyDescent="0.3">
      <c r="D86" s="258"/>
      <c r="E86" s="258"/>
      <c r="F86" s="258"/>
      <c r="G86" s="258"/>
      <c r="H86" s="258"/>
      <c r="I86" s="258"/>
      <c r="J86" s="258"/>
      <c r="K86" s="258"/>
      <c r="L86" s="258"/>
      <c r="M86" s="258"/>
      <c r="N86" s="258"/>
      <c r="O86" s="258"/>
      <c r="P86" s="258"/>
      <c r="Q86" s="258"/>
      <c r="R86" s="258"/>
      <c r="S86" s="258"/>
      <c r="T86" s="258"/>
      <c r="U86" s="258"/>
      <c r="V86" s="258"/>
      <c r="W86" s="258"/>
      <c r="X86" s="258"/>
      <c r="Y86" s="258"/>
      <c r="Z86" s="258"/>
    </row>
    <row r="87" spans="4:26" x14ac:dyDescent="0.3">
      <c r="D87" s="258"/>
      <c r="E87" s="258"/>
      <c r="F87" s="258"/>
      <c r="G87" s="258"/>
      <c r="H87" s="258"/>
      <c r="I87" s="258"/>
      <c r="J87" s="258"/>
      <c r="K87" s="258"/>
      <c r="L87" s="258"/>
      <c r="M87" s="258"/>
      <c r="N87" s="258"/>
      <c r="O87" s="258"/>
      <c r="P87" s="258"/>
      <c r="Q87" s="258"/>
      <c r="R87" s="258"/>
      <c r="S87" s="258"/>
      <c r="T87" s="258"/>
      <c r="U87" s="258"/>
      <c r="V87" s="258"/>
      <c r="W87" s="258"/>
      <c r="X87" s="258"/>
      <c r="Y87" s="258"/>
      <c r="Z87" s="258"/>
    </row>
    <row r="88" spans="4:26" x14ac:dyDescent="0.3">
      <c r="D88" s="258"/>
      <c r="E88" s="258"/>
      <c r="F88" s="258"/>
      <c r="G88" s="258"/>
      <c r="H88" s="258"/>
      <c r="I88" s="258"/>
      <c r="J88" s="258"/>
      <c r="K88" s="258"/>
      <c r="L88" s="258"/>
      <c r="M88" s="258"/>
      <c r="N88" s="258"/>
      <c r="O88" s="258"/>
      <c r="P88" s="258"/>
      <c r="Q88" s="258"/>
      <c r="R88" s="258"/>
      <c r="S88" s="258"/>
      <c r="T88" s="258"/>
      <c r="U88" s="258"/>
      <c r="V88" s="258"/>
      <c r="W88" s="258"/>
      <c r="X88" s="258"/>
      <c r="Y88" s="258"/>
      <c r="Z88" s="258"/>
    </row>
    <row r="89" spans="4:26" x14ac:dyDescent="0.3">
      <c r="D89" s="258"/>
      <c r="E89" s="258"/>
      <c r="F89" s="258"/>
      <c r="G89" s="258"/>
      <c r="H89" s="258"/>
      <c r="I89" s="258"/>
      <c r="J89" s="258"/>
      <c r="K89" s="258"/>
      <c r="L89" s="258"/>
      <c r="M89" s="258"/>
      <c r="N89" s="258"/>
      <c r="O89" s="258"/>
      <c r="P89" s="258"/>
      <c r="Q89" s="258"/>
      <c r="R89" s="258"/>
      <c r="S89" s="258"/>
      <c r="T89" s="258"/>
      <c r="U89" s="258"/>
      <c r="V89" s="258"/>
      <c r="W89" s="258"/>
      <c r="X89" s="258"/>
      <c r="Y89" s="258"/>
      <c r="Z89" s="258"/>
    </row>
    <row r="90" spans="4:26" x14ac:dyDescent="0.3">
      <c r="D90" s="258"/>
      <c r="E90" s="258"/>
      <c r="F90" s="258"/>
      <c r="G90" s="258"/>
      <c r="H90" s="258"/>
      <c r="I90" s="258"/>
      <c r="J90" s="258"/>
      <c r="K90" s="258"/>
      <c r="L90" s="258"/>
      <c r="M90" s="258"/>
      <c r="N90" s="258"/>
      <c r="O90" s="258"/>
      <c r="P90" s="258"/>
      <c r="Q90" s="258"/>
      <c r="R90" s="258"/>
      <c r="S90" s="258"/>
      <c r="T90" s="258"/>
      <c r="U90" s="258"/>
      <c r="V90" s="258"/>
      <c r="W90" s="258"/>
      <c r="X90" s="258"/>
      <c r="Y90" s="258"/>
      <c r="Z90" s="258"/>
    </row>
    <row r="91" spans="4:26" x14ac:dyDescent="0.3">
      <c r="D91" s="258"/>
      <c r="E91" s="258"/>
      <c r="F91" s="258"/>
      <c r="G91" s="258"/>
      <c r="H91" s="258"/>
      <c r="I91" s="258"/>
      <c r="J91" s="258"/>
      <c r="K91" s="258"/>
      <c r="L91" s="258"/>
      <c r="M91" s="258"/>
      <c r="N91" s="258"/>
      <c r="O91" s="258"/>
      <c r="P91" s="258"/>
      <c r="Q91" s="258"/>
      <c r="R91" s="258"/>
      <c r="S91" s="258"/>
      <c r="T91" s="258"/>
      <c r="U91" s="258"/>
      <c r="V91" s="258"/>
      <c r="W91" s="258"/>
      <c r="X91" s="258"/>
      <c r="Y91" s="258"/>
      <c r="Z91" s="258"/>
    </row>
    <row r="92" spans="4:26" x14ac:dyDescent="0.3">
      <c r="D92" s="258"/>
      <c r="E92" s="258"/>
      <c r="F92" s="258"/>
      <c r="G92" s="258"/>
      <c r="H92" s="258"/>
      <c r="I92" s="258"/>
      <c r="J92" s="258"/>
      <c r="K92" s="258"/>
      <c r="L92" s="258"/>
      <c r="M92" s="258"/>
      <c r="N92" s="258"/>
      <c r="O92" s="258"/>
      <c r="P92" s="258"/>
      <c r="Q92" s="258"/>
      <c r="R92" s="258"/>
      <c r="S92" s="258"/>
      <c r="T92" s="258"/>
      <c r="U92" s="258"/>
      <c r="V92" s="258"/>
      <c r="W92" s="258"/>
      <c r="X92" s="258"/>
      <c r="Y92" s="258"/>
      <c r="Z92" s="258"/>
    </row>
    <row r="93" spans="4:26" x14ac:dyDescent="0.3">
      <c r="D93" s="258"/>
      <c r="E93" s="258"/>
      <c r="F93" s="258"/>
      <c r="G93" s="258"/>
      <c r="H93" s="258"/>
      <c r="I93" s="258"/>
      <c r="J93" s="258"/>
      <c r="K93" s="258"/>
      <c r="L93" s="258"/>
      <c r="M93" s="258"/>
      <c r="N93" s="258"/>
      <c r="O93" s="258"/>
      <c r="P93" s="258"/>
      <c r="Q93" s="258"/>
      <c r="R93" s="258"/>
      <c r="S93" s="258"/>
      <c r="T93" s="258"/>
      <c r="U93" s="258"/>
      <c r="V93" s="258"/>
      <c r="W93" s="258"/>
      <c r="X93" s="258"/>
      <c r="Y93" s="258"/>
      <c r="Z93" s="258"/>
    </row>
    <row r="94" spans="4:26" x14ac:dyDescent="0.3">
      <c r="D94" s="258"/>
      <c r="E94" s="258"/>
      <c r="F94" s="258"/>
      <c r="G94" s="258"/>
      <c r="H94" s="258"/>
      <c r="I94" s="258"/>
      <c r="J94" s="258"/>
      <c r="K94" s="258"/>
      <c r="L94" s="258"/>
      <c r="M94" s="258"/>
      <c r="N94" s="258"/>
      <c r="O94" s="258"/>
      <c r="P94" s="258"/>
      <c r="Q94" s="258"/>
      <c r="R94" s="258"/>
      <c r="S94" s="258"/>
      <c r="T94" s="258"/>
      <c r="U94" s="258"/>
      <c r="V94" s="258"/>
      <c r="W94" s="258"/>
      <c r="X94" s="258"/>
      <c r="Y94" s="258"/>
      <c r="Z94" s="258"/>
    </row>
    <row r="95" spans="4:26" x14ac:dyDescent="0.3">
      <c r="D95" s="258"/>
      <c r="E95" s="258"/>
      <c r="F95" s="258"/>
      <c r="G95" s="258"/>
      <c r="H95" s="258"/>
      <c r="I95" s="258"/>
      <c r="J95" s="258"/>
      <c r="K95" s="258"/>
      <c r="L95" s="258"/>
      <c r="M95" s="258"/>
      <c r="N95" s="258"/>
      <c r="O95" s="258"/>
      <c r="P95" s="258"/>
      <c r="Q95" s="258"/>
      <c r="R95" s="258"/>
      <c r="S95" s="258"/>
      <c r="T95" s="258"/>
      <c r="U95" s="258"/>
      <c r="V95" s="258"/>
      <c r="W95" s="258"/>
      <c r="X95" s="258"/>
      <c r="Y95" s="258"/>
      <c r="Z95" s="258"/>
    </row>
    <row r="96" spans="4:26" x14ac:dyDescent="0.3">
      <c r="D96" s="258"/>
      <c r="E96" s="258"/>
      <c r="F96" s="258"/>
      <c r="G96" s="258"/>
      <c r="H96" s="258"/>
      <c r="I96" s="258"/>
      <c r="J96" s="258"/>
      <c r="K96" s="258"/>
      <c r="L96" s="258"/>
      <c r="M96" s="258"/>
      <c r="N96" s="258"/>
      <c r="O96" s="258"/>
      <c r="P96" s="258"/>
      <c r="Q96" s="258"/>
      <c r="R96" s="258"/>
      <c r="S96" s="258"/>
      <c r="T96" s="258"/>
      <c r="U96" s="258"/>
      <c r="V96" s="258"/>
      <c r="W96" s="258"/>
      <c r="X96" s="258"/>
      <c r="Y96" s="258"/>
      <c r="Z96" s="258"/>
    </row>
    <row r="97" spans="4:26" x14ac:dyDescent="0.3">
      <c r="D97" s="258"/>
      <c r="E97" s="258"/>
      <c r="F97" s="258"/>
      <c r="G97" s="258"/>
      <c r="H97" s="258"/>
      <c r="I97" s="258"/>
      <c r="J97" s="258"/>
      <c r="K97" s="258"/>
      <c r="L97" s="258"/>
      <c r="M97" s="258"/>
      <c r="N97" s="258"/>
      <c r="O97" s="258"/>
      <c r="P97" s="258"/>
      <c r="Q97" s="258"/>
      <c r="R97" s="258"/>
      <c r="S97" s="258"/>
      <c r="T97" s="258"/>
      <c r="U97" s="258"/>
      <c r="V97" s="258"/>
      <c r="W97" s="258"/>
      <c r="X97" s="258"/>
      <c r="Y97" s="258"/>
      <c r="Z97" s="258"/>
    </row>
    <row r="98" spans="4:26" x14ac:dyDescent="0.3">
      <c r="D98" s="258"/>
      <c r="E98" s="258"/>
      <c r="F98" s="258"/>
      <c r="G98" s="258"/>
      <c r="H98" s="258"/>
      <c r="I98" s="258"/>
      <c r="J98" s="258"/>
      <c r="K98" s="258"/>
      <c r="L98" s="258"/>
      <c r="M98" s="258"/>
      <c r="N98" s="258"/>
      <c r="O98" s="258"/>
      <c r="P98" s="258"/>
      <c r="Q98" s="258"/>
      <c r="R98" s="258"/>
      <c r="S98" s="258"/>
      <c r="T98" s="258"/>
      <c r="U98" s="258"/>
      <c r="V98" s="258"/>
      <c r="W98" s="258"/>
      <c r="X98" s="258"/>
      <c r="Y98" s="258"/>
      <c r="Z98" s="258"/>
    </row>
    <row r="99" spans="4:26" x14ac:dyDescent="0.3">
      <c r="D99" s="258"/>
      <c r="E99" s="258"/>
      <c r="F99" s="258"/>
      <c r="G99" s="258"/>
      <c r="H99" s="258"/>
      <c r="I99" s="258"/>
      <c r="J99" s="258"/>
      <c r="K99" s="258"/>
      <c r="L99" s="258"/>
      <c r="M99" s="258"/>
      <c r="N99" s="258"/>
      <c r="O99" s="258"/>
      <c r="P99" s="258"/>
      <c r="Q99" s="258"/>
      <c r="R99" s="258"/>
      <c r="S99" s="258"/>
      <c r="T99" s="258"/>
      <c r="U99" s="258"/>
      <c r="V99" s="258"/>
      <c r="W99" s="258"/>
      <c r="X99" s="258"/>
      <c r="Y99" s="258"/>
      <c r="Z99" s="258"/>
    </row>
    <row r="100" spans="4:26" x14ac:dyDescent="0.3">
      <c r="D100" s="258"/>
      <c r="E100" s="258"/>
      <c r="F100" s="258"/>
      <c r="G100" s="258"/>
      <c r="H100" s="258"/>
      <c r="I100" s="258"/>
      <c r="J100" s="258"/>
      <c r="K100" s="258"/>
      <c r="L100" s="258"/>
      <c r="M100" s="258"/>
      <c r="N100" s="258"/>
      <c r="O100" s="258"/>
      <c r="P100" s="258"/>
      <c r="Q100" s="258"/>
      <c r="R100" s="258"/>
      <c r="S100" s="258"/>
      <c r="T100" s="258"/>
      <c r="U100" s="258"/>
      <c r="V100" s="258"/>
      <c r="W100" s="258"/>
      <c r="X100" s="258"/>
      <c r="Y100" s="258"/>
      <c r="Z100" s="258"/>
    </row>
    <row r="101" spans="4:26" x14ac:dyDescent="0.3">
      <c r="D101" s="258"/>
      <c r="E101" s="258"/>
      <c r="F101" s="258"/>
      <c r="G101" s="258"/>
      <c r="H101" s="258"/>
      <c r="I101" s="258"/>
      <c r="J101" s="258"/>
      <c r="K101" s="258"/>
      <c r="L101" s="258"/>
      <c r="M101" s="258"/>
      <c r="N101" s="258"/>
      <c r="O101" s="258"/>
      <c r="P101" s="258"/>
      <c r="Q101" s="258"/>
      <c r="R101" s="258"/>
      <c r="S101" s="258"/>
      <c r="T101" s="258"/>
      <c r="U101" s="258"/>
      <c r="V101" s="258"/>
      <c r="W101" s="258"/>
      <c r="X101" s="258"/>
      <c r="Y101" s="258"/>
      <c r="Z101" s="258"/>
    </row>
    <row r="102" spans="4:26" x14ac:dyDescent="0.3">
      <c r="D102" s="258"/>
      <c r="E102" s="258"/>
      <c r="F102" s="258"/>
      <c r="G102" s="258"/>
      <c r="H102" s="258"/>
      <c r="I102" s="258"/>
      <c r="J102" s="258"/>
      <c r="K102" s="258"/>
      <c r="L102" s="258"/>
      <c r="M102" s="258"/>
      <c r="N102" s="258"/>
      <c r="O102" s="258"/>
      <c r="P102" s="258"/>
      <c r="Q102" s="258"/>
      <c r="R102" s="258"/>
      <c r="S102" s="258"/>
      <c r="T102" s="258"/>
      <c r="U102" s="258"/>
      <c r="V102" s="258"/>
      <c r="W102" s="258"/>
      <c r="X102" s="258"/>
      <c r="Y102" s="258"/>
      <c r="Z102" s="258"/>
    </row>
    <row r="103" spans="4:26" x14ac:dyDescent="0.3">
      <c r="D103" s="258"/>
      <c r="E103" s="258"/>
      <c r="F103" s="258"/>
      <c r="G103" s="258"/>
      <c r="H103" s="258"/>
      <c r="I103" s="258"/>
      <c r="J103" s="258"/>
      <c r="K103" s="258"/>
      <c r="L103" s="258"/>
      <c r="M103" s="258"/>
      <c r="N103" s="258"/>
      <c r="O103" s="258"/>
      <c r="P103" s="258"/>
      <c r="Q103" s="258"/>
      <c r="R103" s="258"/>
      <c r="S103" s="258"/>
      <c r="T103" s="258"/>
      <c r="U103" s="258"/>
      <c r="V103" s="258"/>
      <c r="W103" s="258"/>
      <c r="X103" s="258"/>
      <c r="Y103" s="258"/>
      <c r="Z103" s="258"/>
    </row>
    <row r="104" spans="4:26" x14ac:dyDescent="0.3">
      <c r="D104" s="258"/>
      <c r="E104" s="258"/>
      <c r="F104" s="258"/>
      <c r="G104" s="258"/>
      <c r="H104" s="258"/>
      <c r="I104" s="258"/>
      <c r="J104" s="258"/>
      <c r="K104" s="258"/>
      <c r="L104" s="258"/>
      <c r="M104" s="258"/>
      <c r="N104" s="258"/>
      <c r="O104" s="258"/>
      <c r="P104" s="258"/>
      <c r="Q104" s="258"/>
      <c r="R104" s="258"/>
      <c r="S104" s="258"/>
      <c r="T104" s="258"/>
      <c r="U104" s="258"/>
      <c r="V104" s="258"/>
      <c r="W104" s="258"/>
      <c r="X104" s="258"/>
      <c r="Y104" s="258"/>
      <c r="Z104" s="258"/>
    </row>
  </sheetData>
  <sheetProtection formatCells="0" formatColumns="0" formatRows="0"/>
  <customSheetViews>
    <customSheetView guid="{2F9A33C5-705D-4A07-ADB6-21E456C526C6}" showRowCol="0">
      <pane ySplit="6" topLeftCell="A7" activePane="bottomLeft" state="frozen"/>
      <selection pane="bottomLeft" activeCell="B9" sqref="B9"/>
      <pageMargins left="0.7" right="0.7" top="0.75" bottom="0.75" header="0.3" footer="0.3"/>
    </customSheetView>
    <customSheetView guid="{0F24A28B-06F9-4620-BAD4-B239F41FF00A}" showRowCol="0">
      <pane ySplit="6" topLeftCell="A7" activePane="bottomLeft" state="frozen"/>
      <selection pane="bottomLeft" activeCell="B9" sqref="B9"/>
      <pageMargins left="0.7" right="0.7" top="0.75" bottom="0.75" header="0.3" footer="0.3"/>
    </customSheetView>
    <customSheetView guid="{856130BF-2D6B-484A-B5FC-68659BABEC5B}" showRowCol="0">
      <pane ySplit="6" topLeftCell="A7" activePane="bottomLeft" state="frozen"/>
      <selection pane="bottomLeft" activeCell="B9" sqref="B9"/>
      <pageMargins left="0.7" right="0.7" top="0.75" bottom="0.75" header="0.3" footer="0.3"/>
    </customSheetView>
    <customSheetView guid="{C1EC460D-BC24-4B7C-8A42-4C4CAB6DD547}" showRowCol="0">
      <pane ySplit="6" topLeftCell="A7" activePane="bottomLeft" state="frozen"/>
      <selection pane="bottomLeft" activeCell="B9" sqref="B9"/>
      <pageMargins left="0.7" right="0.7" top="0.75" bottom="0.75" header="0.3" footer="0.3"/>
    </customSheetView>
    <customSheetView guid="{872EA6DD-096B-4F25-A988-5DA4FC0DF5BD}" showRowCol="0">
      <pane ySplit="6" topLeftCell="A7" activePane="bottomLeft" state="frozen"/>
      <selection pane="bottomLeft" activeCell="B9" sqref="B9"/>
      <pageMargins left="0.7" right="0.7" top="0.75" bottom="0.75" header="0.3" footer="0.3"/>
    </customSheetView>
    <customSheetView guid="{49815ABC-A63B-4D41-AA7B-D5102D8E0BFC}" showRowCol="0">
      <pane ySplit="6" topLeftCell="A7" activePane="bottomLeft" state="frozen"/>
      <selection pane="bottomLeft" activeCell="B9" sqref="B9"/>
      <pageMargins left="0.7" right="0.7" top="0.75" bottom="0.75" header="0.3" footer="0.3"/>
    </customSheetView>
  </customSheetViews>
  <hyperlinks>
    <hyperlink ref="C32" location="Disclaimer!B8" display="Back ^" xr:uid="{00000000-0004-0000-0100-000000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414042"/>
  </sheetPr>
  <dimension ref="A1:Y100"/>
  <sheetViews>
    <sheetView showRowColHeaders="0" workbookViewId="0">
      <selection activeCell="D11" sqref="D11"/>
    </sheetView>
  </sheetViews>
  <sheetFormatPr defaultColWidth="10.109375" defaultRowHeight="13.8" x14ac:dyDescent="0.25"/>
  <cols>
    <col min="1" max="1" width="1.88671875" style="244" customWidth="1"/>
    <col min="2" max="2" width="10.109375" style="244"/>
    <col min="3" max="3" width="15.6640625" style="244" customWidth="1"/>
    <col min="4" max="4" width="96.6640625" style="244" customWidth="1"/>
    <col min="5" max="16384" width="10.109375" style="244"/>
  </cols>
  <sheetData>
    <row r="1" spans="1:25" x14ac:dyDescent="0.25">
      <c r="A1" s="243"/>
      <c r="B1" s="243"/>
      <c r="C1" s="243"/>
      <c r="D1" s="249"/>
      <c r="E1" s="249"/>
      <c r="F1" s="243"/>
      <c r="G1" s="243"/>
      <c r="H1" s="243"/>
      <c r="I1" s="243"/>
      <c r="J1" s="243"/>
      <c r="K1" s="243"/>
      <c r="L1" s="243"/>
      <c r="M1" s="243"/>
      <c r="N1" s="243"/>
      <c r="O1" s="243"/>
      <c r="P1" s="243"/>
      <c r="Q1" s="243"/>
      <c r="R1" s="243"/>
      <c r="S1" s="243"/>
      <c r="T1" s="243"/>
      <c r="U1" s="243"/>
      <c r="V1" s="243"/>
      <c r="W1" s="243"/>
      <c r="X1" s="243"/>
      <c r="Y1" s="243"/>
    </row>
    <row r="2" spans="1:25" ht="15.6" x14ac:dyDescent="0.25">
      <c r="A2" s="243"/>
      <c r="B2" s="245"/>
      <c r="C2" s="249"/>
      <c r="D2" s="249"/>
      <c r="E2" s="249"/>
      <c r="F2" s="243"/>
      <c r="G2" s="243"/>
      <c r="H2" s="243"/>
      <c r="I2" s="243"/>
      <c r="J2" s="243"/>
      <c r="K2" s="243"/>
      <c r="L2" s="243"/>
      <c r="M2" s="243"/>
      <c r="N2" s="243"/>
      <c r="O2" s="243"/>
      <c r="P2" s="243"/>
      <c r="Q2" s="243"/>
      <c r="R2" s="243"/>
      <c r="S2" s="243"/>
      <c r="T2" s="243"/>
      <c r="U2" s="243"/>
      <c r="V2" s="243"/>
      <c r="W2" s="243"/>
      <c r="X2" s="243"/>
      <c r="Y2" s="243"/>
    </row>
    <row r="3" spans="1:25" ht="15.6" x14ac:dyDescent="0.25">
      <c r="A3" s="243"/>
      <c r="B3" s="246"/>
      <c r="C3" s="249"/>
      <c r="D3" s="249"/>
      <c r="E3" s="249"/>
      <c r="F3" s="243"/>
      <c r="G3" s="243"/>
      <c r="H3" s="243"/>
      <c r="I3" s="243"/>
      <c r="J3" s="243"/>
      <c r="K3" s="243"/>
      <c r="L3" s="243"/>
      <c r="M3" s="243"/>
      <c r="N3" s="243"/>
      <c r="O3" s="243"/>
      <c r="P3" s="243"/>
      <c r="Q3" s="243"/>
      <c r="R3" s="243"/>
      <c r="S3" s="243"/>
      <c r="T3" s="243"/>
      <c r="U3" s="243"/>
      <c r="V3" s="243"/>
      <c r="W3" s="243"/>
      <c r="X3" s="243"/>
      <c r="Y3" s="243"/>
    </row>
    <row r="4" spans="1:25" ht="15.6" x14ac:dyDescent="0.25">
      <c r="A4" s="243"/>
      <c r="B4" s="252"/>
      <c r="C4" s="249"/>
      <c r="D4" s="249"/>
      <c r="E4" s="249"/>
      <c r="F4" s="243"/>
      <c r="G4" s="243"/>
      <c r="H4" s="243"/>
      <c r="I4" s="243"/>
      <c r="J4" s="243"/>
      <c r="K4" s="243"/>
      <c r="L4" s="243"/>
      <c r="M4" s="243"/>
      <c r="N4" s="243"/>
      <c r="O4" s="243"/>
      <c r="P4" s="243"/>
      <c r="Q4" s="243"/>
      <c r="R4" s="243"/>
      <c r="S4" s="243"/>
      <c r="T4" s="243"/>
      <c r="U4" s="243"/>
      <c r="V4" s="243"/>
      <c r="W4" s="243"/>
      <c r="X4" s="243"/>
      <c r="Y4" s="243"/>
    </row>
    <row r="5" spans="1:25" ht="15.6" x14ac:dyDescent="0.25">
      <c r="A5" s="243"/>
      <c r="B5" s="252"/>
      <c r="C5" s="249"/>
      <c r="D5" s="249"/>
      <c r="E5" s="249"/>
      <c r="F5" s="243"/>
      <c r="G5" s="243"/>
      <c r="H5" s="243"/>
      <c r="I5" s="243"/>
      <c r="J5" s="243"/>
      <c r="K5" s="243"/>
      <c r="L5" s="243"/>
      <c r="M5" s="243"/>
      <c r="N5" s="243"/>
      <c r="O5" s="243"/>
      <c r="P5" s="243"/>
      <c r="Q5" s="243"/>
      <c r="R5" s="243"/>
      <c r="S5" s="243"/>
      <c r="T5" s="243"/>
      <c r="U5" s="243"/>
      <c r="V5" s="243"/>
      <c r="W5" s="243"/>
      <c r="X5" s="243"/>
      <c r="Y5" s="243"/>
    </row>
    <row r="6" spans="1:25" ht="15.6" x14ac:dyDescent="0.25">
      <c r="A6" s="243"/>
      <c r="B6" s="252"/>
      <c r="C6" s="249"/>
      <c r="D6" s="249"/>
      <c r="E6" s="249"/>
      <c r="F6" s="243"/>
      <c r="G6" s="243"/>
      <c r="H6" s="243"/>
      <c r="I6" s="243"/>
      <c r="J6" s="243"/>
      <c r="K6" s="243"/>
      <c r="L6" s="243"/>
      <c r="M6" s="243"/>
      <c r="N6" s="243"/>
      <c r="O6" s="243"/>
      <c r="P6" s="243"/>
      <c r="Q6" s="243"/>
      <c r="R6" s="243"/>
      <c r="S6" s="243"/>
      <c r="T6" s="243"/>
      <c r="U6" s="243"/>
      <c r="V6" s="243"/>
      <c r="W6" s="243"/>
      <c r="X6" s="243"/>
      <c r="Y6" s="243"/>
    </row>
    <row r="7" spans="1:25" x14ac:dyDescent="0.25">
      <c r="A7" s="161"/>
      <c r="B7" s="161"/>
      <c r="C7" s="161"/>
      <c r="D7" s="161"/>
      <c r="E7" s="161"/>
      <c r="F7" s="161"/>
      <c r="G7" s="161"/>
      <c r="H7" s="161"/>
      <c r="I7" s="161"/>
      <c r="J7" s="161"/>
      <c r="K7" s="161"/>
      <c r="L7" s="161"/>
      <c r="M7" s="161"/>
      <c r="N7" s="161"/>
      <c r="O7" s="161"/>
      <c r="P7" s="161"/>
      <c r="Q7" s="161"/>
      <c r="R7" s="161"/>
      <c r="S7" s="161"/>
      <c r="T7" s="161"/>
      <c r="U7" s="161"/>
      <c r="V7" s="161"/>
      <c r="W7" s="161"/>
      <c r="X7" s="161"/>
      <c r="Y7" s="161"/>
    </row>
    <row r="8" spans="1:25" x14ac:dyDescent="0.25">
      <c r="A8" s="161"/>
      <c r="B8" s="161"/>
      <c r="C8" s="292" t="s">
        <v>621</v>
      </c>
      <c r="D8" s="291" t="s">
        <v>620</v>
      </c>
      <c r="E8" s="161"/>
      <c r="F8" s="161"/>
      <c r="G8" s="161"/>
      <c r="H8" s="161"/>
      <c r="I8" s="161"/>
      <c r="J8" s="161"/>
      <c r="K8" s="161"/>
      <c r="L8" s="161"/>
      <c r="M8" s="161"/>
      <c r="N8" s="161"/>
      <c r="O8" s="161"/>
      <c r="P8" s="161"/>
      <c r="Q8" s="161"/>
      <c r="R8" s="161"/>
      <c r="S8" s="161"/>
      <c r="T8" s="161"/>
      <c r="U8" s="161"/>
      <c r="V8" s="161"/>
      <c r="W8" s="161"/>
      <c r="X8" s="161"/>
      <c r="Y8" s="161"/>
    </row>
    <row r="9" spans="1:25" x14ac:dyDescent="0.25">
      <c r="A9" s="161"/>
      <c r="B9" s="161"/>
      <c r="C9" s="287">
        <v>42494</v>
      </c>
      <c r="D9" s="290" t="s">
        <v>793</v>
      </c>
      <c r="E9" s="161"/>
      <c r="F9" s="161"/>
      <c r="G9" s="161"/>
      <c r="H9" s="161"/>
      <c r="I9" s="161"/>
      <c r="J9" s="161"/>
      <c r="K9" s="161"/>
      <c r="L9" s="161"/>
      <c r="M9" s="161"/>
      <c r="N9" s="161"/>
      <c r="O9" s="161"/>
      <c r="P9" s="161"/>
      <c r="Q9" s="161"/>
      <c r="R9" s="161"/>
      <c r="S9" s="161"/>
      <c r="T9" s="161"/>
      <c r="U9" s="161"/>
      <c r="V9" s="161"/>
      <c r="W9" s="161"/>
      <c r="X9" s="161"/>
      <c r="Y9" s="161"/>
    </row>
    <row r="10" spans="1:25" ht="69" x14ac:dyDescent="0.25">
      <c r="A10" s="161"/>
      <c r="B10" s="161"/>
      <c r="C10" s="287">
        <v>42563</v>
      </c>
      <c r="D10" s="286" t="s">
        <v>872</v>
      </c>
      <c r="E10" s="161"/>
      <c r="F10" s="161"/>
      <c r="G10" s="161"/>
      <c r="H10" s="161"/>
      <c r="I10" s="161"/>
      <c r="J10" s="161"/>
      <c r="K10" s="161"/>
      <c r="L10" s="161"/>
      <c r="M10" s="161"/>
      <c r="N10" s="161"/>
      <c r="O10" s="161"/>
      <c r="P10" s="161"/>
      <c r="Q10" s="161"/>
      <c r="R10" s="161"/>
      <c r="S10" s="161"/>
      <c r="T10" s="161"/>
      <c r="U10" s="161"/>
      <c r="V10" s="161"/>
      <c r="W10" s="161"/>
      <c r="X10" s="161"/>
      <c r="Y10" s="161"/>
    </row>
    <row r="11" spans="1:25" ht="69" x14ac:dyDescent="0.25">
      <c r="A11" s="161"/>
      <c r="B11" s="161"/>
      <c r="C11" s="287">
        <v>42592</v>
      </c>
      <c r="D11" s="592" t="s">
        <v>876</v>
      </c>
      <c r="E11" s="161"/>
      <c r="F11" s="161"/>
      <c r="G11" s="161"/>
      <c r="H11" s="161"/>
      <c r="I11" s="161"/>
      <c r="J11" s="161"/>
      <c r="K11" s="161"/>
      <c r="L11" s="161"/>
      <c r="M11" s="161"/>
      <c r="N11" s="161"/>
      <c r="O11" s="161"/>
      <c r="P11" s="161"/>
      <c r="Q11" s="161"/>
      <c r="R11" s="161"/>
      <c r="S11" s="161"/>
      <c r="T11" s="161"/>
      <c r="U11" s="161"/>
      <c r="V11" s="161"/>
      <c r="W11" s="161"/>
      <c r="X11" s="161"/>
      <c r="Y11" s="161"/>
    </row>
    <row r="12" spans="1:25" x14ac:dyDescent="0.25">
      <c r="A12" s="161"/>
      <c r="B12" s="161"/>
      <c r="C12" s="289"/>
      <c r="D12" s="288"/>
      <c r="E12" s="161"/>
      <c r="F12" s="161"/>
      <c r="G12" s="161"/>
      <c r="H12" s="161"/>
      <c r="I12" s="161"/>
      <c r="J12" s="161"/>
      <c r="K12" s="161"/>
      <c r="L12" s="161"/>
      <c r="M12" s="161"/>
      <c r="N12" s="161"/>
      <c r="O12" s="161"/>
      <c r="P12" s="161"/>
      <c r="Q12" s="161"/>
      <c r="R12" s="161"/>
      <c r="S12" s="161"/>
      <c r="T12" s="161"/>
      <c r="U12" s="161"/>
      <c r="V12" s="161"/>
      <c r="W12" s="161"/>
      <c r="X12" s="161"/>
      <c r="Y12" s="161"/>
    </row>
    <row r="13" spans="1:25" x14ac:dyDescent="0.25">
      <c r="A13" s="161"/>
      <c r="B13" s="161"/>
      <c r="C13" s="289"/>
      <c r="D13" s="288"/>
      <c r="E13" s="161"/>
      <c r="F13" s="161"/>
      <c r="G13" s="161"/>
      <c r="H13" s="161"/>
      <c r="I13" s="161"/>
      <c r="J13" s="161"/>
      <c r="K13" s="161"/>
      <c r="L13" s="161"/>
      <c r="M13" s="161"/>
      <c r="N13" s="161"/>
      <c r="O13" s="161"/>
      <c r="P13" s="161"/>
      <c r="Q13" s="161"/>
      <c r="R13" s="161"/>
      <c r="S13" s="161"/>
      <c r="T13" s="161"/>
      <c r="U13" s="161"/>
      <c r="V13" s="161"/>
      <c r="W13" s="161"/>
      <c r="X13" s="161"/>
      <c r="Y13" s="161"/>
    </row>
    <row r="14" spans="1:25" x14ac:dyDescent="0.25">
      <c r="A14" s="161"/>
      <c r="B14" s="161"/>
      <c r="C14" s="289"/>
      <c r="D14" s="288"/>
      <c r="E14" s="161"/>
      <c r="F14" s="161"/>
      <c r="G14" s="161"/>
      <c r="H14" s="161"/>
      <c r="I14" s="161"/>
      <c r="J14" s="161"/>
      <c r="K14" s="161"/>
      <c r="L14" s="161"/>
      <c r="M14" s="161"/>
      <c r="N14" s="161"/>
      <c r="O14" s="161"/>
      <c r="P14" s="161"/>
      <c r="Q14" s="161"/>
      <c r="R14" s="161"/>
      <c r="S14" s="161"/>
      <c r="T14" s="161"/>
      <c r="U14" s="161"/>
      <c r="V14" s="161"/>
      <c r="W14" s="161"/>
      <c r="X14" s="161"/>
      <c r="Y14" s="161"/>
    </row>
    <row r="15" spans="1:25" x14ac:dyDescent="0.25">
      <c r="A15" s="161"/>
      <c r="B15" s="161"/>
      <c r="C15" s="287"/>
      <c r="D15" s="286"/>
      <c r="E15" s="161"/>
      <c r="F15" s="161"/>
      <c r="G15" s="161"/>
      <c r="H15" s="161"/>
      <c r="I15" s="161"/>
      <c r="J15" s="161"/>
      <c r="K15" s="161"/>
      <c r="L15" s="161"/>
      <c r="M15" s="161"/>
      <c r="N15" s="161"/>
      <c r="O15" s="161"/>
      <c r="P15" s="161"/>
      <c r="Q15" s="161"/>
      <c r="R15" s="161"/>
      <c r="S15" s="161"/>
      <c r="T15" s="161"/>
      <c r="U15" s="161"/>
      <c r="V15" s="161"/>
      <c r="W15" s="161"/>
      <c r="X15" s="161"/>
      <c r="Y15" s="161"/>
    </row>
    <row r="16" spans="1:25" x14ac:dyDescent="0.25">
      <c r="A16" s="161"/>
      <c r="B16" s="161"/>
      <c r="C16" s="287"/>
      <c r="D16" s="286"/>
      <c r="E16" s="161"/>
      <c r="F16" s="161"/>
      <c r="G16" s="161"/>
      <c r="H16" s="161"/>
      <c r="I16" s="161"/>
      <c r="J16" s="161"/>
      <c r="K16" s="161"/>
      <c r="L16" s="161"/>
      <c r="M16" s="161"/>
      <c r="N16" s="161"/>
      <c r="O16" s="161"/>
      <c r="P16" s="161"/>
      <c r="Q16" s="161"/>
      <c r="R16" s="161"/>
      <c r="S16" s="161"/>
      <c r="T16" s="161"/>
      <c r="U16" s="161"/>
      <c r="V16" s="161"/>
      <c r="W16" s="161"/>
      <c r="X16" s="161"/>
      <c r="Y16" s="161"/>
    </row>
    <row r="17" spans="1:25" x14ac:dyDescent="0.25">
      <c r="A17" s="161"/>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row>
    <row r="18" spans="1:25" ht="14.4" x14ac:dyDescent="0.3">
      <c r="A18" s="161"/>
      <c r="B18" s="161"/>
      <c r="C18" s="161" t="s">
        <v>619</v>
      </c>
      <c r="D18" s="285" t="s">
        <v>618</v>
      </c>
      <c r="E18" s="284"/>
      <c r="F18" s="161"/>
      <c r="G18" s="161"/>
      <c r="H18" s="161"/>
      <c r="I18" s="161"/>
      <c r="J18" s="161"/>
      <c r="K18" s="161"/>
      <c r="L18" s="161"/>
      <c r="M18" s="161"/>
      <c r="N18" s="161"/>
      <c r="O18" s="161"/>
      <c r="P18" s="161"/>
      <c r="Q18" s="161"/>
      <c r="R18" s="161"/>
      <c r="S18" s="161"/>
      <c r="T18" s="161"/>
      <c r="U18" s="161"/>
      <c r="V18" s="161"/>
      <c r="W18" s="161"/>
      <c r="X18" s="161"/>
      <c r="Y18" s="161"/>
    </row>
    <row r="19" spans="1:25" x14ac:dyDescent="0.25">
      <c r="A19" s="161"/>
      <c r="B19" s="161"/>
      <c r="C19" s="161"/>
      <c r="D19" s="161"/>
      <c r="E19" s="161"/>
      <c r="F19" s="161"/>
      <c r="G19" s="161"/>
      <c r="H19" s="161"/>
      <c r="I19" s="161"/>
      <c r="J19" s="161"/>
      <c r="K19" s="161"/>
      <c r="L19" s="161"/>
      <c r="M19" s="161"/>
      <c r="N19" s="161"/>
      <c r="O19" s="161"/>
      <c r="P19" s="161"/>
      <c r="Q19" s="161"/>
      <c r="R19" s="161"/>
      <c r="S19" s="161"/>
      <c r="T19" s="161"/>
      <c r="U19" s="161"/>
      <c r="V19" s="161"/>
      <c r="W19" s="161"/>
      <c r="X19" s="161"/>
      <c r="Y19" s="161"/>
    </row>
    <row r="20" spans="1:25" x14ac:dyDescent="0.25">
      <c r="A20" s="161"/>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Y20" s="161"/>
    </row>
    <row r="21" spans="1:25" x14ac:dyDescent="0.25">
      <c r="A21" s="161"/>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row>
    <row r="22" spans="1:25" x14ac:dyDescent="0.25">
      <c r="A22" s="161"/>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row>
    <row r="23" spans="1:25" x14ac:dyDescent="0.25">
      <c r="A23" s="161"/>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row>
    <row r="24" spans="1:25" x14ac:dyDescent="0.25">
      <c r="A24" s="161"/>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row>
    <row r="25" spans="1:25" x14ac:dyDescent="0.25">
      <c r="A25" s="161"/>
      <c r="B25" s="161"/>
      <c r="C25" s="161"/>
      <c r="D25" s="161"/>
      <c r="E25" s="161"/>
      <c r="F25" s="161"/>
      <c r="G25" s="161"/>
      <c r="H25" s="161"/>
      <c r="I25" s="161"/>
      <c r="J25" s="161"/>
      <c r="K25" s="161"/>
      <c r="L25" s="161"/>
      <c r="M25" s="161"/>
      <c r="N25" s="161"/>
      <c r="O25" s="161"/>
      <c r="P25" s="161"/>
      <c r="Q25" s="161"/>
      <c r="R25" s="161"/>
      <c r="S25" s="161"/>
      <c r="T25" s="161"/>
      <c r="U25" s="161"/>
      <c r="V25" s="161"/>
      <c r="W25" s="161"/>
      <c r="X25" s="161"/>
      <c r="Y25" s="161"/>
    </row>
    <row r="26" spans="1:25" x14ac:dyDescent="0.25">
      <c r="A26" s="161"/>
      <c r="B26" s="161"/>
      <c r="C26" s="161"/>
      <c r="D26" s="161"/>
      <c r="E26" s="161"/>
      <c r="F26" s="161"/>
      <c r="G26" s="161"/>
      <c r="H26" s="161"/>
      <c r="I26" s="161"/>
      <c r="J26" s="161"/>
      <c r="K26" s="161"/>
      <c r="L26" s="161"/>
      <c r="M26" s="161"/>
      <c r="N26" s="161"/>
      <c r="O26" s="161"/>
      <c r="P26" s="161"/>
      <c r="Q26" s="161"/>
      <c r="R26" s="161"/>
      <c r="S26" s="161"/>
      <c r="T26" s="161"/>
      <c r="U26" s="161"/>
      <c r="V26" s="161"/>
      <c r="W26" s="161"/>
      <c r="X26" s="161"/>
      <c r="Y26" s="161"/>
    </row>
    <row r="27" spans="1:25" x14ac:dyDescent="0.25">
      <c r="A27" s="161"/>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row>
    <row r="28" spans="1:25" x14ac:dyDescent="0.25">
      <c r="A28" s="161"/>
      <c r="B28" s="161"/>
      <c r="C28" s="161"/>
      <c r="D28" s="161"/>
      <c r="E28" s="161"/>
      <c r="F28" s="161"/>
      <c r="G28" s="161"/>
      <c r="H28" s="161"/>
      <c r="I28" s="161"/>
      <c r="J28" s="161"/>
      <c r="K28" s="161"/>
      <c r="L28" s="161"/>
      <c r="M28" s="161"/>
      <c r="N28" s="161"/>
      <c r="O28" s="161"/>
      <c r="P28" s="161"/>
      <c r="Q28" s="161"/>
      <c r="R28" s="161"/>
      <c r="S28" s="161"/>
      <c r="T28" s="161"/>
      <c r="U28" s="161"/>
      <c r="V28" s="161"/>
      <c r="W28" s="161"/>
      <c r="X28" s="161"/>
      <c r="Y28" s="161"/>
    </row>
    <row r="29" spans="1:25" x14ac:dyDescent="0.25">
      <c r="A29" s="161"/>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61"/>
    </row>
    <row r="30" spans="1:25" x14ac:dyDescent="0.25">
      <c r="A30" s="161"/>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row>
    <row r="31" spans="1:25" x14ac:dyDescent="0.25">
      <c r="A31" s="161"/>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row>
    <row r="32" spans="1:25" x14ac:dyDescent="0.25">
      <c r="A32" s="161"/>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row>
    <row r="33" spans="1:25" x14ac:dyDescent="0.25">
      <c r="A33" s="161"/>
      <c r="B33" s="161"/>
      <c r="C33" s="161"/>
      <c r="D33" s="161"/>
      <c r="E33" s="161"/>
      <c r="F33" s="161"/>
      <c r="G33" s="161"/>
      <c r="H33" s="161"/>
      <c r="I33" s="161"/>
      <c r="J33" s="161"/>
      <c r="K33" s="161"/>
      <c r="L33" s="161"/>
      <c r="M33" s="161"/>
      <c r="N33" s="161"/>
      <c r="O33" s="161"/>
      <c r="P33" s="161"/>
      <c r="Q33" s="161"/>
      <c r="R33" s="161"/>
      <c r="S33" s="161"/>
      <c r="T33" s="161"/>
      <c r="U33" s="161"/>
      <c r="V33" s="161"/>
      <c r="W33" s="161"/>
      <c r="X33" s="161"/>
      <c r="Y33" s="161"/>
    </row>
    <row r="34" spans="1:25" x14ac:dyDescent="0.25">
      <c r="A34" s="161"/>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row>
    <row r="35" spans="1:25" x14ac:dyDescent="0.25">
      <c r="A35" s="161"/>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row>
    <row r="36" spans="1:25" x14ac:dyDescent="0.25">
      <c r="A36" s="161"/>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row>
    <row r="37" spans="1:25" x14ac:dyDescent="0.25">
      <c r="A37" s="161"/>
      <c r="B37" s="161"/>
      <c r="C37" s="161"/>
      <c r="D37" s="161"/>
      <c r="E37" s="161"/>
      <c r="F37" s="161"/>
      <c r="G37" s="161"/>
      <c r="H37" s="161"/>
      <c r="I37" s="161"/>
      <c r="J37" s="161"/>
      <c r="K37" s="161"/>
      <c r="L37" s="161"/>
      <c r="M37" s="161"/>
      <c r="N37" s="161"/>
      <c r="O37" s="161"/>
      <c r="P37" s="161"/>
      <c r="Q37" s="161"/>
      <c r="R37" s="161"/>
      <c r="S37" s="161"/>
      <c r="T37" s="161"/>
      <c r="U37" s="161"/>
      <c r="V37" s="161"/>
      <c r="W37" s="161"/>
      <c r="X37" s="161"/>
      <c r="Y37" s="161"/>
    </row>
    <row r="38" spans="1:25" x14ac:dyDescent="0.25">
      <c r="A38" s="161"/>
      <c r="B38" s="161"/>
      <c r="C38" s="161"/>
      <c r="D38" s="161"/>
      <c r="E38" s="161"/>
      <c r="F38" s="161"/>
      <c r="G38" s="161"/>
      <c r="H38" s="161"/>
      <c r="I38" s="161"/>
      <c r="J38" s="161"/>
      <c r="K38" s="161"/>
      <c r="L38" s="161"/>
      <c r="M38" s="161"/>
      <c r="N38" s="161"/>
      <c r="O38" s="161"/>
      <c r="P38" s="161"/>
      <c r="Q38" s="161"/>
      <c r="R38" s="161"/>
      <c r="S38" s="161"/>
      <c r="T38" s="161"/>
      <c r="U38" s="161"/>
      <c r="V38" s="161"/>
      <c r="W38" s="161"/>
      <c r="X38" s="161"/>
      <c r="Y38" s="161"/>
    </row>
    <row r="39" spans="1:25" x14ac:dyDescent="0.25">
      <c r="A39" s="161"/>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row>
    <row r="40" spans="1:25" x14ac:dyDescent="0.25">
      <c r="A40" s="161"/>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row>
    <row r="41" spans="1:25" x14ac:dyDescent="0.25">
      <c r="A41" s="161"/>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row>
    <row r="42" spans="1:25" x14ac:dyDescent="0.25">
      <c r="A42" s="161"/>
      <c r="B42" s="161"/>
      <c r="C42" s="161"/>
      <c r="D42" s="161"/>
      <c r="E42" s="161"/>
      <c r="F42" s="161"/>
      <c r="G42" s="161"/>
      <c r="H42" s="161"/>
      <c r="I42" s="161"/>
      <c r="J42" s="161"/>
      <c r="K42" s="161"/>
      <c r="L42" s="161"/>
      <c r="M42" s="161"/>
      <c r="N42" s="161"/>
      <c r="O42" s="161"/>
      <c r="P42" s="161"/>
      <c r="Q42" s="161"/>
      <c r="R42" s="161"/>
      <c r="S42" s="161"/>
      <c r="T42" s="161"/>
      <c r="U42" s="161"/>
      <c r="V42" s="161"/>
      <c r="W42" s="161"/>
      <c r="X42" s="161"/>
      <c r="Y42" s="161"/>
    </row>
    <row r="43" spans="1:25" x14ac:dyDescent="0.25">
      <c r="A43" s="161"/>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row>
    <row r="44" spans="1:25" x14ac:dyDescent="0.25">
      <c r="A44" s="161"/>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row>
    <row r="45" spans="1:25" x14ac:dyDescent="0.25">
      <c r="A45" s="161"/>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row>
    <row r="46" spans="1:25" x14ac:dyDescent="0.25">
      <c r="A46" s="161"/>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row>
    <row r="47" spans="1:25" x14ac:dyDescent="0.25">
      <c r="A47" s="161"/>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row>
    <row r="48" spans="1:25" x14ac:dyDescent="0.25">
      <c r="A48" s="161"/>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row>
    <row r="49" spans="1:25" x14ac:dyDescent="0.25">
      <c r="A49" s="161"/>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row>
    <row r="50" spans="1:25" x14ac:dyDescent="0.25">
      <c r="A50" s="161"/>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row>
    <row r="51" spans="1:25" x14ac:dyDescent="0.25">
      <c r="A51" s="161"/>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row>
    <row r="52" spans="1:25" x14ac:dyDescent="0.25">
      <c r="A52" s="161"/>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row>
    <row r="53" spans="1:25" x14ac:dyDescent="0.25">
      <c r="A53" s="161"/>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row>
    <row r="54" spans="1:25" x14ac:dyDescent="0.25">
      <c r="A54" s="161"/>
      <c r="B54" s="161"/>
      <c r="C54" s="161"/>
      <c r="D54" s="161"/>
      <c r="E54" s="161"/>
      <c r="F54" s="161"/>
      <c r="G54" s="161"/>
      <c r="H54" s="161"/>
      <c r="I54" s="161"/>
      <c r="J54" s="161"/>
      <c r="K54" s="161"/>
      <c r="L54" s="161"/>
      <c r="M54" s="161"/>
      <c r="N54" s="161"/>
      <c r="O54" s="161"/>
      <c r="P54" s="161"/>
      <c r="Q54" s="161"/>
      <c r="R54" s="161"/>
      <c r="S54" s="161"/>
      <c r="T54" s="161"/>
      <c r="U54" s="161"/>
      <c r="V54" s="161"/>
      <c r="W54" s="161"/>
      <c r="X54" s="161"/>
      <c r="Y54" s="161"/>
    </row>
    <row r="55" spans="1:25" x14ac:dyDescent="0.25">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row>
    <row r="56" spans="1:25" x14ac:dyDescent="0.25">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row>
    <row r="57" spans="1:25" x14ac:dyDescent="0.25">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row>
    <row r="58" spans="1:25" x14ac:dyDescent="0.25">
      <c r="A58" s="161"/>
      <c r="B58" s="161"/>
      <c r="C58" s="161"/>
      <c r="D58" s="161"/>
      <c r="E58" s="161"/>
      <c r="F58" s="161"/>
      <c r="G58" s="161"/>
      <c r="H58" s="161"/>
      <c r="I58" s="161"/>
      <c r="J58" s="161"/>
      <c r="K58" s="161"/>
      <c r="L58" s="161"/>
      <c r="M58" s="161"/>
      <c r="N58" s="161"/>
      <c r="O58" s="161"/>
      <c r="P58" s="161"/>
      <c r="Q58" s="161"/>
      <c r="R58" s="161"/>
      <c r="S58" s="161"/>
      <c r="T58" s="161"/>
      <c r="U58" s="161"/>
      <c r="V58" s="161"/>
      <c r="W58" s="161"/>
      <c r="X58" s="161"/>
      <c r="Y58" s="161"/>
    </row>
    <row r="59" spans="1:25" x14ac:dyDescent="0.25">
      <c r="A59" s="161"/>
      <c r="B59" s="161"/>
      <c r="C59" s="161"/>
      <c r="D59" s="161"/>
      <c r="E59" s="161"/>
      <c r="F59" s="161"/>
      <c r="G59" s="161"/>
      <c r="H59" s="161"/>
      <c r="I59" s="161"/>
      <c r="J59" s="161"/>
      <c r="K59" s="161"/>
      <c r="L59" s="161"/>
      <c r="M59" s="161"/>
      <c r="N59" s="161"/>
      <c r="O59" s="161"/>
      <c r="P59" s="161"/>
      <c r="Q59" s="161"/>
      <c r="R59" s="161"/>
      <c r="S59" s="161"/>
      <c r="T59" s="161"/>
      <c r="U59" s="161"/>
      <c r="V59" s="161"/>
      <c r="W59" s="161"/>
      <c r="X59" s="161"/>
      <c r="Y59" s="161"/>
    </row>
    <row r="60" spans="1:25" x14ac:dyDescent="0.25">
      <c r="A60" s="161"/>
      <c r="B60" s="161"/>
      <c r="C60" s="161"/>
      <c r="D60" s="161"/>
      <c r="E60" s="161"/>
      <c r="F60" s="161"/>
      <c r="G60" s="161"/>
      <c r="H60" s="161"/>
      <c r="I60" s="161"/>
      <c r="J60" s="161"/>
      <c r="K60" s="161"/>
      <c r="L60" s="161"/>
      <c r="M60" s="161"/>
      <c r="N60" s="161"/>
      <c r="O60" s="161"/>
      <c r="P60" s="161"/>
      <c r="Q60" s="161"/>
      <c r="R60" s="161"/>
      <c r="S60" s="161"/>
      <c r="T60" s="161"/>
      <c r="U60" s="161"/>
      <c r="V60" s="161"/>
      <c r="W60" s="161"/>
      <c r="X60" s="161"/>
      <c r="Y60" s="161"/>
    </row>
    <row r="61" spans="1:25" x14ac:dyDescent="0.25">
      <c r="A61" s="161"/>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row>
    <row r="62" spans="1:25" x14ac:dyDescent="0.25">
      <c r="A62" s="161"/>
      <c r="B62" s="161"/>
      <c r="C62" s="161"/>
      <c r="D62" s="161"/>
      <c r="E62" s="161"/>
      <c r="F62" s="161"/>
      <c r="G62" s="161"/>
      <c r="H62" s="161"/>
      <c r="I62" s="161"/>
      <c r="J62" s="161"/>
      <c r="K62" s="161"/>
      <c r="L62" s="161"/>
      <c r="M62" s="161"/>
      <c r="N62" s="161"/>
      <c r="O62" s="161"/>
      <c r="P62" s="161"/>
      <c r="Q62" s="161"/>
      <c r="R62" s="161"/>
      <c r="S62" s="161"/>
      <c r="T62" s="161"/>
      <c r="U62" s="161"/>
      <c r="V62" s="161"/>
      <c r="W62" s="161"/>
      <c r="X62" s="161"/>
      <c r="Y62" s="161"/>
    </row>
    <row r="63" spans="1:25" x14ac:dyDescent="0.25">
      <c r="A63" s="161"/>
      <c r="B63" s="161"/>
      <c r="C63" s="161"/>
      <c r="D63" s="161"/>
      <c r="E63" s="161"/>
      <c r="F63" s="161"/>
      <c r="G63" s="161"/>
      <c r="H63" s="161"/>
      <c r="I63" s="161"/>
      <c r="J63" s="161"/>
      <c r="K63" s="161"/>
      <c r="L63" s="161"/>
      <c r="M63" s="161"/>
      <c r="N63" s="161"/>
      <c r="O63" s="161"/>
      <c r="P63" s="161"/>
      <c r="Q63" s="161"/>
      <c r="R63" s="161"/>
      <c r="S63" s="161"/>
      <c r="T63" s="161"/>
      <c r="U63" s="161"/>
      <c r="V63" s="161"/>
      <c r="W63" s="161"/>
      <c r="X63" s="161"/>
      <c r="Y63" s="161"/>
    </row>
    <row r="64" spans="1:25" x14ac:dyDescent="0.25">
      <c r="A64" s="161"/>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1"/>
    </row>
    <row r="65" spans="1:25" x14ac:dyDescent="0.25">
      <c r="A65" s="161"/>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1"/>
    </row>
    <row r="66" spans="1:25" x14ac:dyDescent="0.25">
      <c r="A66" s="161"/>
      <c r="B66" s="161"/>
      <c r="C66" s="161"/>
      <c r="D66" s="161"/>
      <c r="E66" s="161"/>
      <c r="F66" s="161"/>
      <c r="G66" s="161"/>
      <c r="H66" s="161"/>
      <c r="I66" s="161"/>
      <c r="J66" s="161"/>
      <c r="K66" s="161"/>
      <c r="L66" s="161"/>
      <c r="M66" s="161"/>
      <c r="N66" s="161"/>
      <c r="O66" s="161"/>
      <c r="P66" s="161"/>
      <c r="Q66" s="161"/>
      <c r="R66" s="161"/>
      <c r="S66" s="161"/>
      <c r="T66" s="161"/>
      <c r="U66" s="161"/>
      <c r="V66" s="161"/>
      <c r="W66" s="161"/>
      <c r="X66" s="161"/>
      <c r="Y66" s="161"/>
    </row>
    <row r="67" spans="1:25" x14ac:dyDescent="0.25">
      <c r="A67" s="161"/>
      <c r="B67" s="161"/>
      <c r="C67" s="161"/>
      <c r="D67" s="161"/>
      <c r="E67" s="161"/>
      <c r="F67" s="161"/>
      <c r="G67" s="161"/>
      <c r="H67" s="161"/>
      <c r="I67" s="161"/>
      <c r="J67" s="161"/>
      <c r="K67" s="161"/>
      <c r="L67" s="161"/>
      <c r="M67" s="161"/>
      <c r="N67" s="161"/>
      <c r="O67" s="161"/>
      <c r="P67" s="161"/>
      <c r="Q67" s="161"/>
      <c r="R67" s="161"/>
      <c r="S67" s="161"/>
      <c r="T67" s="161"/>
      <c r="U67" s="161"/>
      <c r="V67" s="161"/>
      <c r="W67" s="161"/>
      <c r="X67" s="161"/>
      <c r="Y67" s="161"/>
    </row>
    <row r="68" spans="1:25" x14ac:dyDescent="0.25">
      <c r="A68" s="161"/>
      <c r="B68" s="161"/>
      <c r="C68" s="161"/>
      <c r="D68" s="161"/>
      <c r="E68" s="161"/>
      <c r="F68" s="161"/>
      <c r="G68" s="161"/>
      <c r="H68" s="161"/>
      <c r="I68" s="161"/>
      <c r="J68" s="161"/>
      <c r="K68" s="161"/>
      <c r="L68" s="161"/>
      <c r="M68" s="161"/>
      <c r="N68" s="161"/>
      <c r="O68" s="161"/>
      <c r="P68" s="161"/>
      <c r="Q68" s="161"/>
      <c r="R68" s="161"/>
      <c r="S68" s="161"/>
      <c r="T68" s="161"/>
      <c r="U68" s="161"/>
      <c r="V68" s="161"/>
      <c r="W68" s="161"/>
      <c r="X68" s="161"/>
      <c r="Y68" s="161"/>
    </row>
    <row r="69" spans="1:25" x14ac:dyDescent="0.25">
      <c r="A69" s="161"/>
      <c r="B69" s="161"/>
      <c r="C69" s="161"/>
      <c r="D69" s="161"/>
      <c r="E69" s="161"/>
      <c r="F69" s="161"/>
      <c r="G69" s="161"/>
      <c r="H69" s="161"/>
      <c r="I69" s="161"/>
      <c r="J69" s="161"/>
      <c r="K69" s="161"/>
      <c r="L69" s="161"/>
      <c r="M69" s="161"/>
      <c r="N69" s="161"/>
      <c r="O69" s="161"/>
      <c r="P69" s="161"/>
      <c r="Q69" s="161"/>
      <c r="R69" s="161"/>
      <c r="S69" s="161"/>
      <c r="T69" s="161"/>
      <c r="U69" s="161"/>
      <c r="V69" s="161"/>
      <c r="W69" s="161"/>
      <c r="X69" s="161"/>
      <c r="Y69" s="161"/>
    </row>
    <row r="70" spans="1:25" x14ac:dyDescent="0.25">
      <c r="A70" s="161"/>
      <c r="B70" s="161"/>
      <c r="C70" s="161"/>
      <c r="D70" s="161"/>
      <c r="E70" s="161"/>
      <c r="F70" s="161"/>
      <c r="G70" s="161"/>
      <c r="H70" s="161"/>
      <c r="I70" s="161"/>
      <c r="J70" s="161"/>
      <c r="K70" s="161"/>
      <c r="L70" s="161"/>
      <c r="M70" s="161"/>
      <c r="N70" s="161"/>
      <c r="O70" s="161"/>
      <c r="P70" s="161"/>
      <c r="Q70" s="161"/>
      <c r="R70" s="161"/>
      <c r="S70" s="161"/>
      <c r="T70" s="161"/>
      <c r="U70" s="161"/>
      <c r="V70" s="161"/>
      <c r="W70" s="161"/>
      <c r="X70" s="161"/>
      <c r="Y70" s="161"/>
    </row>
    <row r="71" spans="1:25" x14ac:dyDescent="0.25">
      <c r="A71" s="161"/>
      <c r="B71" s="161"/>
      <c r="C71" s="161"/>
      <c r="D71" s="161"/>
      <c r="E71" s="161"/>
      <c r="F71" s="161"/>
      <c r="G71" s="161"/>
      <c r="H71" s="161"/>
      <c r="I71" s="161"/>
      <c r="J71" s="161"/>
      <c r="K71" s="161"/>
      <c r="L71" s="161"/>
      <c r="M71" s="161"/>
      <c r="N71" s="161"/>
      <c r="O71" s="161"/>
      <c r="P71" s="161"/>
      <c r="Q71" s="161"/>
      <c r="R71" s="161"/>
      <c r="S71" s="161"/>
      <c r="T71" s="161"/>
      <c r="U71" s="161"/>
      <c r="V71" s="161"/>
      <c r="W71" s="161"/>
      <c r="X71" s="161"/>
      <c r="Y71" s="161"/>
    </row>
    <row r="72" spans="1:25" x14ac:dyDescent="0.25">
      <c r="A72" s="161"/>
      <c r="B72" s="161"/>
      <c r="C72" s="161"/>
      <c r="D72" s="161"/>
      <c r="E72" s="161"/>
      <c r="F72" s="161"/>
      <c r="G72" s="161"/>
      <c r="H72" s="161"/>
      <c r="I72" s="161"/>
      <c r="J72" s="161"/>
      <c r="K72" s="161"/>
      <c r="L72" s="161"/>
      <c r="M72" s="161"/>
      <c r="N72" s="161"/>
      <c r="O72" s="161"/>
      <c r="P72" s="161"/>
      <c r="Q72" s="161"/>
      <c r="R72" s="161"/>
      <c r="S72" s="161"/>
      <c r="T72" s="161"/>
      <c r="U72" s="161"/>
      <c r="V72" s="161"/>
      <c r="W72" s="161"/>
      <c r="X72" s="161"/>
      <c r="Y72" s="161"/>
    </row>
    <row r="73" spans="1:25" x14ac:dyDescent="0.25">
      <c r="A73" s="161"/>
      <c r="B73" s="161"/>
      <c r="C73" s="161"/>
      <c r="D73" s="161"/>
      <c r="E73" s="161"/>
      <c r="F73" s="161"/>
      <c r="G73" s="161"/>
      <c r="H73" s="161"/>
      <c r="I73" s="161"/>
      <c r="J73" s="161"/>
      <c r="K73" s="161"/>
      <c r="L73" s="161"/>
      <c r="M73" s="161"/>
      <c r="N73" s="161"/>
      <c r="O73" s="161"/>
      <c r="P73" s="161"/>
      <c r="Q73" s="161"/>
      <c r="R73" s="161"/>
      <c r="S73" s="161"/>
      <c r="T73" s="161"/>
      <c r="U73" s="161"/>
      <c r="V73" s="161"/>
      <c r="W73" s="161"/>
      <c r="X73" s="161"/>
      <c r="Y73" s="161"/>
    </row>
    <row r="74" spans="1:25" x14ac:dyDescent="0.25">
      <c r="A74" s="161"/>
      <c r="B74" s="161"/>
      <c r="C74" s="161"/>
      <c r="D74" s="161"/>
      <c r="E74" s="161"/>
      <c r="F74" s="161"/>
      <c r="G74" s="161"/>
      <c r="H74" s="161"/>
      <c r="I74" s="161"/>
      <c r="J74" s="161"/>
      <c r="K74" s="161"/>
      <c r="L74" s="161"/>
      <c r="M74" s="161"/>
      <c r="N74" s="161"/>
      <c r="O74" s="161"/>
      <c r="P74" s="161"/>
      <c r="Q74" s="161"/>
      <c r="R74" s="161"/>
      <c r="S74" s="161"/>
      <c r="T74" s="161"/>
      <c r="U74" s="161"/>
      <c r="V74" s="161"/>
      <c r="W74" s="161"/>
      <c r="X74" s="161"/>
      <c r="Y74" s="161"/>
    </row>
    <row r="75" spans="1:25" x14ac:dyDescent="0.25">
      <c r="A75" s="161"/>
      <c r="B75" s="161"/>
      <c r="C75" s="161"/>
      <c r="D75" s="161"/>
      <c r="E75" s="161"/>
      <c r="F75" s="161"/>
      <c r="G75" s="161"/>
      <c r="H75" s="161"/>
      <c r="I75" s="161"/>
      <c r="J75" s="161"/>
      <c r="K75" s="161"/>
      <c r="L75" s="161"/>
      <c r="M75" s="161"/>
      <c r="N75" s="161"/>
      <c r="O75" s="161"/>
      <c r="P75" s="161"/>
      <c r="Q75" s="161"/>
      <c r="R75" s="161"/>
      <c r="S75" s="161"/>
      <c r="T75" s="161"/>
      <c r="U75" s="161"/>
      <c r="V75" s="161"/>
      <c r="W75" s="161"/>
      <c r="X75" s="161"/>
      <c r="Y75" s="161"/>
    </row>
    <row r="76" spans="1:25" x14ac:dyDescent="0.25">
      <c r="A76" s="161"/>
      <c r="B76" s="161"/>
      <c r="C76" s="161"/>
      <c r="D76" s="161"/>
      <c r="E76" s="161"/>
      <c r="F76" s="161"/>
      <c r="G76" s="161"/>
      <c r="H76" s="161"/>
      <c r="I76" s="161"/>
      <c r="J76" s="161"/>
      <c r="K76" s="161"/>
      <c r="L76" s="161"/>
      <c r="M76" s="161"/>
      <c r="N76" s="161"/>
      <c r="O76" s="161"/>
      <c r="P76" s="161"/>
      <c r="Q76" s="161"/>
      <c r="R76" s="161"/>
      <c r="S76" s="161"/>
      <c r="T76" s="161"/>
      <c r="U76" s="161"/>
      <c r="V76" s="161"/>
      <c r="W76" s="161"/>
      <c r="X76" s="161"/>
      <c r="Y76" s="161"/>
    </row>
    <row r="77" spans="1:25" x14ac:dyDescent="0.25">
      <c r="A77" s="161"/>
      <c r="B77" s="161"/>
      <c r="C77" s="161"/>
      <c r="D77" s="161"/>
      <c r="E77" s="161"/>
      <c r="F77" s="161"/>
      <c r="G77" s="161"/>
      <c r="H77" s="161"/>
      <c r="I77" s="161"/>
      <c r="J77" s="161"/>
      <c r="K77" s="161"/>
      <c r="L77" s="161"/>
      <c r="M77" s="161"/>
      <c r="N77" s="161"/>
      <c r="O77" s="161"/>
      <c r="P77" s="161"/>
      <c r="Q77" s="161"/>
      <c r="R77" s="161"/>
      <c r="S77" s="161"/>
      <c r="T77" s="161"/>
      <c r="U77" s="161"/>
      <c r="V77" s="161"/>
      <c r="W77" s="161"/>
      <c r="X77" s="161"/>
      <c r="Y77" s="161"/>
    </row>
    <row r="78" spans="1:25" x14ac:dyDescent="0.25">
      <c r="A78" s="161"/>
      <c r="B78" s="161"/>
      <c r="C78" s="161"/>
      <c r="D78" s="161"/>
      <c r="E78" s="161"/>
      <c r="F78" s="161"/>
      <c r="G78" s="161"/>
      <c r="H78" s="161"/>
      <c r="I78" s="161"/>
      <c r="J78" s="161"/>
      <c r="K78" s="161"/>
      <c r="L78" s="161"/>
      <c r="M78" s="161"/>
      <c r="N78" s="161"/>
      <c r="O78" s="161"/>
      <c r="P78" s="161"/>
      <c r="Q78" s="161"/>
      <c r="R78" s="161"/>
      <c r="S78" s="161"/>
      <c r="T78" s="161"/>
      <c r="U78" s="161"/>
      <c r="V78" s="161"/>
      <c r="W78" s="161"/>
      <c r="X78" s="161"/>
      <c r="Y78" s="161"/>
    </row>
    <row r="79" spans="1:25" x14ac:dyDescent="0.25">
      <c r="A79" s="161"/>
      <c r="B79" s="161"/>
      <c r="C79" s="161"/>
      <c r="D79" s="161"/>
      <c r="E79" s="161"/>
      <c r="F79" s="161"/>
      <c r="G79" s="161"/>
      <c r="H79" s="161"/>
      <c r="I79" s="161"/>
      <c r="J79" s="161"/>
      <c r="K79" s="161"/>
      <c r="L79" s="161"/>
      <c r="M79" s="161"/>
      <c r="N79" s="161"/>
      <c r="O79" s="161"/>
      <c r="P79" s="161"/>
      <c r="Q79" s="161"/>
      <c r="R79" s="161"/>
      <c r="S79" s="161"/>
      <c r="T79" s="161"/>
      <c r="U79" s="161"/>
      <c r="V79" s="161"/>
      <c r="W79" s="161"/>
      <c r="X79" s="161"/>
      <c r="Y79" s="161"/>
    </row>
    <row r="80" spans="1:25" x14ac:dyDescent="0.25">
      <c r="A80" s="161"/>
      <c r="B80" s="161"/>
      <c r="C80" s="161"/>
      <c r="D80" s="161"/>
      <c r="E80" s="161"/>
      <c r="F80" s="161"/>
      <c r="G80" s="161"/>
      <c r="H80" s="161"/>
      <c r="I80" s="161"/>
      <c r="J80" s="161"/>
      <c r="K80" s="161"/>
      <c r="L80" s="161"/>
      <c r="M80" s="161"/>
      <c r="N80" s="161"/>
      <c r="O80" s="161"/>
      <c r="P80" s="161"/>
      <c r="Q80" s="161"/>
      <c r="R80" s="161"/>
      <c r="S80" s="161"/>
      <c r="T80" s="161"/>
      <c r="U80" s="161"/>
      <c r="V80" s="161"/>
      <c r="W80" s="161"/>
      <c r="X80" s="161"/>
      <c r="Y80" s="161"/>
    </row>
    <row r="81" spans="1:25" x14ac:dyDescent="0.25">
      <c r="A81" s="161"/>
      <c r="B81" s="161"/>
      <c r="C81" s="161"/>
      <c r="D81" s="161"/>
      <c r="E81" s="161"/>
      <c r="F81" s="161"/>
      <c r="G81" s="161"/>
      <c r="H81" s="161"/>
      <c r="I81" s="161"/>
      <c r="J81" s="161"/>
      <c r="K81" s="161"/>
      <c r="L81" s="161"/>
      <c r="M81" s="161"/>
      <c r="N81" s="161"/>
      <c r="O81" s="161"/>
      <c r="P81" s="161"/>
      <c r="Q81" s="161"/>
      <c r="R81" s="161"/>
      <c r="S81" s="161"/>
      <c r="T81" s="161"/>
      <c r="U81" s="161"/>
      <c r="V81" s="161"/>
      <c r="W81" s="161"/>
      <c r="X81" s="161"/>
      <c r="Y81" s="161"/>
    </row>
    <row r="82" spans="1:25" x14ac:dyDescent="0.25">
      <c r="A82" s="161"/>
      <c r="B82" s="161"/>
      <c r="C82" s="161"/>
      <c r="D82" s="161"/>
      <c r="E82" s="161"/>
      <c r="F82" s="161"/>
      <c r="G82" s="161"/>
      <c r="H82" s="161"/>
      <c r="I82" s="161"/>
      <c r="J82" s="161"/>
      <c r="K82" s="161"/>
      <c r="L82" s="161"/>
      <c r="M82" s="161"/>
      <c r="N82" s="161"/>
      <c r="O82" s="161"/>
      <c r="P82" s="161"/>
      <c r="Q82" s="161"/>
      <c r="R82" s="161"/>
      <c r="S82" s="161"/>
      <c r="T82" s="161"/>
      <c r="U82" s="161"/>
      <c r="V82" s="161"/>
      <c r="W82" s="161"/>
      <c r="X82" s="161"/>
      <c r="Y82" s="161"/>
    </row>
    <row r="83" spans="1:25" x14ac:dyDescent="0.25">
      <c r="A83" s="161"/>
      <c r="B83" s="161"/>
      <c r="C83" s="161"/>
      <c r="D83" s="161"/>
      <c r="E83" s="161"/>
      <c r="F83" s="161"/>
      <c r="G83" s="161"/>
      <c r="H83" s="161"/>
      <c r="I83" s="161"/>
      <c r="J83" s="161"/>
      <c r="K83" s="161"/>
      <c r="L83" s="161"/>
      <c r="M83" s="161"/>
      <c r="N83" s="161"/>
      <c r="O83" s="161"/>
      <c r="P83" s="161"/>
      <c r="Q83" s="161"/>
      <c r="R83" s="161"/>
      <c r="S83" s="161"/>
      <c r="T83" s="161"/>
      <c r="U83" s="161"/>
      <c r="V83" s="161"/>
      <c r="W83" s="161"/>
      <c r="X83" s="161"/>
      <c r="Y83" s="161"/>
    </row>
    <row r="84" spans="1:25" x14ac:dyDescent="0.25">
      <c r="A84" s="161"/>
      <c r="B84" s="161"/>
      <c r="C84" s="161"/>
      <c r="D84" s="161"/>
      <c r="E84" s="161"/>
      <c r="F84" s="161"/>
      <c r="G84" s="161"/>
      <c r="H84" s="161"/>
      <c r="I84" s="161"/>
      <c r="J84" s="161"/>
      <c r="K84" s="161"/>
      <c r="L84" s="161"/>
      <c r="M84" s="161"/>
      <c r="N84" s="161"/>
      <c r="O84" s="161"/>
      <c r="P84" s="161"/>
      <c r="Q84" s="161"/>
      <c r="R84" s="161"/>
      <c r="S84" s="161"/>
      <c r="T84" s="161"/>
      <c r="U84" s="161"/>
      <c r="V84" s="161"/>
      <c r="W84" s="161"/>
      <c r="X84" s="161"/>
      <c r="Y84" s="161"/>
    </row>
    <row r="85" spans="1:25" x14ac:dyDescent="0.25">
      <c r="A85" s="161"/>
      <c r="B85" s="161"/>
      <c r="C85" s="161"/>
      <c r="D85" s="161"/>
      <c r="E85" s="161"/>
      <c r="F85" s="161"/>
      <c r="G85" s="161"/>
      <c r="H85" s="161"/>
      <c r="I85" s="161"/>
      <c r="J85" s="161"/>
      <c r="K85" s="161"/>
      <c r="L85" s="161"/>
      <c r="M85" s="161"/>
      <c r="N85" s="161"/>
      <c r="O85" s="161"/>
      <c r="P85" s="161"/>
      <c r="Q85" s="161"/>
      <c r="R85" s="161"/>
      <c r="S85" s="161"/>
      <c r="T85" s="161"/>
      <c r="U85" s="161"/>
      <c r="V85" s="161"/>
      <c r="W85" s="161"/>
      <c r="X85" s="161"/>
      <c r="Y85" s="161"/>
    </row>
    <row r="86" spans="1:25" x14ac:dyDescent="0.25">
      <c r="A86" s="161"/>
      <c r="B86" s="161"/>
      <c r="C86" s="161"/>
      <c r="D86" s="161"/>
      <c r="E86" s="161"/>
      <c r="F86" s="161"/>
      <c r="G86" s="161"/>
      <c r="H86" s="161"/>
      <c r="I86" s="161"/>
      <c r="J86" s="161"/>
      <c r="K86" s="161"/>
      <c r="L86" s="161"/>
      <c r="M86" s="161"/>
      <c r="N86" s="161"/>
      <c r="O86" s="161"/>
      <c r="P86" s="161"/>
      <c r="Q86" s="161"/>
      <c r="R86" s="161"/>
      <c r="S86" s="161"/>
      <c r="T86" s="161"/>
      <c r="U86" s="161"/>
      <c r="V86" s="161"/>
      <c r="W86" s="161"/>
      <c r="X86" s="161"/>
      <c r="Y86" s="161"/>
    </row>
    <row r="87" spans="1:25" x14ac:dyDescent="0.25">
      <c r="A87" s="161"/>
      <c r="B87" s="161"/>
      <c r="C87" s="161"/>
      <c r="D87" s="161"/>
      <c r="E87" s="161"/>
      <c r="F87" s="161"/>
      <c r="G87" s="161"/>
      <c r="H87" s="161"/>
      <c r="I87" s="161"/>
      <c r="J87" s="161"/>
      <c r="K87" s="161"/>
      <c r="L87" s="161"/>
      <c r="M87" s="161"/>
      <c r="N87" s="161"/>
      <c r="O87" s="161"/>
      <c r="P87" s="161"/>
      <c r="Q87" s="161"/>
      <c r="R87" s="161"/>
      <c r="S87" s="161"/>
      <c r="T87" s="161"/>
      <c r="U87" s="161"/>
      <c r="V87" s="161"/>
      <c r="W87" s="161"/>
      <c r="X87" s="161"/>
      <c r="Y87" s="161"/>
    </row>
    <row r="88" spans="1:25" x14ac:dyDescent="0.25">
      <c r="A88" s="161"/>
      <c r="B88" s="161"/>
      <c r="C88" s="161"/>
      <c r="D88" s="161"/>
      <c r="E88" s="161"/>
      <c r="F88" s="161"/>
      <c r="G88" s="161"/>
      <c r="H88" s="161"/>
      <c r="I88" s="161"/>
      <c r="J88" s="161"/>
      <c r="K88" s="161"/>
      <c r="L88" s="161"/>
      <c r="M88" s="161"/>
      <c r="N88" s="161"/>
      <c r="O88" s="161"/>
      <c r="P88" s="161"/>
      <c r="Q88" s="161"/>
      <c r="R88" s="161"/>
      <c r="S88" s="161"/>
      <c r="T88" s="161"/>
      <c r="U88" s="161"/>
      <c r="V88" s="161"/>
      <c r="W88" s="161"/>
      <c r="X88" s="161"/>
      <c r="Y88" s="161"/>
    </row>
    <row r="89" spans="1:25" x14ac:dyDescent="0.25">
      <c r="A89" s="161"/>
      <c r="B89" s="161"/>
      <c r="C89" s="161"/>
      <c r="D89" s="161"/>
      <c r="E89" s="161"/>
      <c r="F89" s="161"/>
      <c r="G89" s="161"/>
      <c r="H89" s="161"/>
      <c r="I89" s="161"/>
      <c r="J89" s="161"/>
      <c r="K89" s="161"/>
      <c r="L89" s="161"/>
      <c r="M89" s="161"/>
      <c r="N89" s="161"/>
      <c r="O89" s="161"/>
      <c r="P89" s="161"/>
      <c r="Q89" s="161"/>
      <c r="R89" s="161"/>
      <c r="S89" s="161"/>
      <c r="T89" s="161"/>
      <c r="U89" s="161"/>
      <c r="V89" s="161"/>
      <c r="W89" s="161"/>
      <c r="X89" s="161"/>
      <c r="Y89" s="161"/>
    </row>
    <row r="90" spans="1:25" x14ac:dyDescent="0.25">
      <c r="A90" s="161"/>
      <c r="B90" s="161"/>
      <c r="C90" s="161"/>
      <c r="D90" s="161"/>
      <c r="E90" s="161"/>
      <c r="F90" s="161"/>
      <c r="G90" s="161"/>
      <c r="H90" s="161"/>
      <c r="I90" s="161"/>
      <c r="J90" s="161"/>
      <c r="K90" s="161"/>
      <c r="L90" s="161"/>
      <c r="M90" s="161"/>
      <c r="N90" s="161"/>
      <c r="O90" s="161"/>
      <c r="P90" s="161"/>
      <c r="Q90" s="161"/>
      <c r="R90" s="161"/>
      <c r="S90" s="161"/>
      <c r="T90" s="161"/>
      <c r="U90" s="161"/>
      <c r="V90" s="161"/>
      <c r="W90" s="161"/>
      <c r="X90" s="161"/>
      <c r="Y90" s="161"/>
    </row>
    <row r="91" spans="1:25" x14ac:dyDescent="0.25">
      <c r="A91" s="161"/>
      <c r="B91" s="161"/>
      <c r="C91" s="161"/>
      <c r="D91" s="161"/>
      <c r="E91" s="161"/>
      <c r="F91" s="161"/>
      <c r="G91" s="161"/>
      <c r="H91" s="161"/>
      <c r="I91" s="161"/>
      <c r="J91" s="161"/>
      <c r="K91" s="161"/>
      <c r="L91" s="161"/>
      <c r="M91" s="161"/>
      <c r="N91" s="161"/>
      <c r="O91" s="161"/>
      <c r="P91" s="161"/>
      <c r="Q91" s="161"/>
      <c r="R91" s="161"/>
      <c r="S91" s="161"/>
      <c r="T91" s="161"/>
      <c r="U91" s="161"/>
      <c r="V91" s="161"/>
      <c r="W91" s="161"/>
      <c r="X91" s="161"/>
      <c r="Y91" s="161"/>
    </row>
    <row r="92" spans="1:25" x14ac:dyDescent="0.25">
      <c r="A92" s="161"/>
      <c r="B92" s="161"/>
      <c r="C92" s="161"/>
      <c r="D92" s="161"/>
      <c r="E92" s="161"/>
      <c r="F92" s="161"/>
      <c r="G92" s="161"/>
      <c r="H92" s="161"/>
      <c r="I92" s="161"/>
      <c r="J92" s="161"/>
      <c r="K92" s="161"/>
      <c r="L92" s="161"/>
      <c r="M92" s="161"/>
      <c r="N92" s="161"/>
      <c r="O92" s="161"/>
      <c r="P92" s="161"/>
      <c r="Q92" s="161"/>
      <c r="R92" s="161"/>
      <c r="S92" s="161"/>
      <c r="T92" s="161"/>
      <c r="U92" s="161"/>
      <c r="V92" s="161"/>
      <c r="W92" s="161"/>
      <c r="X92" s="161"/>
      <c r="Y92" s="161"/>
    </row>
    <row r="93" spans="1:25" x14ac:dyDescent="0.25">
      <c r="A93" s="161"/>
      <c r="B93" s="161"/>
      <c r="C93" s="161"/>
      <c r="D93" s="161"/>
      <c r="E93" s="161"/>
      <c r="F93" s="161"/>
      <c r="G93" s="161"/>
      <c r="H93" s="161"/>
      <c r="I93" s="161"/>
      <c r="J93" s="161"/>
      <c r="K93" s="161"/>
      <c r="L93" s="161"/>
      <c r="M93" s="161"/>
      <c r="N93" s="161"/>
      <c r="O93" s="161"/>
      <c r="P93" s="161"/>
      <c r="Q93" s="161"/>
      <c r="R93" s="161"/>
      <c r="S93" s="161"/>
      <c r="T93" s="161"/>
      <c r="U93" s="161"/>
      <c r="V93" s="161"/>
      <c r="W93" s="161"/>
      <c r="X93" s="161"/>
      <c r="Y93" s="161"/>
    </row>
    <row r="94" spans="1:25" x14ac:dyDescent="0.25">
      <c r="A94" s="161"/>
      <c r="B94" s="161"/>
      <c r="C94" s="161"/>
      <c r="D94" s="161"/>
      <c r="E94" s="161"/>
      <c r="F94" s="161"/>
      <c r="G94" s="161"/>
      <c r="H94" s="161"/>
      <c r="I94" s="161"/>
      <c r="J94" s="161"/>
      <c r="K94" s="161"/>
      <c r="L94" s="161"/>
      <c r="M94" s="161"/>
      <c r="N94" s="161"/>
      <c r="O94" s="161"/>
      <c r="P94" s="161"/>
      <c r="Q94" s="161"/>
      <c r="R94" s="161"/>
      <c r="S94" s="161"/>
      <c r="T94" s="161"/>
      <c r="U94" s="161"/>
      <c r="V94" s="161"/>
      <c r="W94" s="161"/>
      <c r="X94" s="161"/>
      <c r="Y94" s="161"/>
    </row>
    <row r="95" spans="1:25" x14ac:dyDescent="0.25">
      <c r="A95" s="161"/>
      <c r="B95" s="161"/>
      <c r="C95" s="161"/>
      <c r="D95" s="161"/>
      <c r="E95" s="161"/>
      <c r="F95" s="161"/>
      <c r="G95" s="161"/>
      <c r="H95" s="161"/>
      <c r="I95" s="161"/>
      <c r="J95" s="161"/>
      <c r="K95" s="161"/>
      <c r="L95" s="161"/>
      <c r="M95" s="161"/>
      <c r="N95" s="161"/>
      <c r="O95" s="161"/>
      <c r="P95" s="161"/>
      <c r="Q95" s="161"/>
      <c r="R95" s="161"/>
      <c r="S95" s="161"/>
      <c r="T95" s="161"/>
      <c r="U95" s="161"/>
      <c r="V95" s="161"/>
      <c r="W95" s="161"/>
      <c r="X95" s="161"/>
      <c r="Y95" s="161"/>
    </row>
    <row r="96" spans="1:25" x14ac:dyDescent="0.25">
      <c r="A96" s="161"/>
      <c r="B96" s="161"/>
      <c r="C96" s="161"/>
      <c r="D96" s="161"/>
      <c r="E96" s="161"/>
      <c r="F96" s="161"/>
      <c r="G96" s="161"/>
      <c r="H96" s="161"/>
      <c r="I96" s="161"/>
      <c r="J96" s="161"/>
      <c r="K96" s="161"/>
      <c r="L96" s="161"/>
      <c r="M96" s="161"/>
      <c r="N96" s="161"/>
      <c r="O96" s="161"/>
      <c r="P96" s="161"/>
      <c r="Q96" s="161"/>
      <c r="R96" s="161"/>
      <c r="S96" s="161"/>
      <c r="T96" s="161"/>
      <c r="U96" s="161"/>
      <c r="V96" s="161"/>
      <c r="W96" s="161"/>
      <c r="X96" s="161"/>
      <c r="Y96" s="161"/>
    </row>
    <row r="97" spans="1:25" x14ac:dyDescent="0.25">
      <c r="A97" s="161"/>
      <c r="B97" s="161"/>
      <c r="C97" s="161"/>
      <c r="D97" s="161"/>
      <c r="E97" s="161"/>
      <c r="F97" s="161"/>
      <c r="G97" s="161"/>
      <c r="H97" s="161"/>
      <c r="I97" s="161"/>
      <c r="J97" s="161"/>
      <c r="K97" s="161"/>
      <c r="L97" s="161"/>
      <c r="M97" s="161"/>
      <c r="N97" s="161"/>
      <c r="O97" s="161"/>
      <c r="P97" s="161"/>
      <c r="Q97" s="161"/>
      <c r="R97" s="161"/>
      <c r="S97" s="161"/>
      <c r="T97" s="161"/>
      <c r="U97" s="161"/>
      <c r="V97" s="161"/>
      <c r="W97" s="161"/>
      <c r="X97" s="161"/>
      <c r="Y97" s="161"/>
    </row>
    <row r="98" spans="1:25" x14ac:dyDescent="0.25">
      <c r="A98" s="161"/>
      <c r="B98" s="161"/>
      <c r="C98" s="161"/>
      <c r="D98" s="161"/>
      <c r="E98" s="161"/>
      <c r="F98" s="161"/>
      <c r="G98" s="161"/>
      <c r="H98" s="161"/>
      <c r="I98" s="161"/>
      <c r="J98" s="161"/>
      <c r="K98" s="161"/>
      <c r="L98" s="161"/>
      <c r="M98" s="161"/>
      <c r="N98" s="161"/>
      <c r="O98" s="161"/>
      <c r="P98" s="161"/>
      <c r="Q98" s="161"/>
      <c r="R98" s="161"/>
      <c r="S98" s="161"/>
      <c r="T98" s="161"/>
      <c r="U98" s="161"/>
      <c r="V98" s="161"/>
      <c r="W98" s="161"/>
      <c r="X98" s="161"/>
      <c r="Y98" s="161"/>
    </row>
    <row r="99" spans="1:25" x14ac:dyDescent="0.25">
      <c r="A99" s="161"/>
      <c r="B99" s="161"/>
      <c r="C99" s="161"/>
      <c r="D99" s="161"/>
      <c r="E99" s="161"/>
      <c r="F99" s="161"/>
      <c r="G99" s="161"/>
      <c r="H99" s="161"/>
      <c r="I99" s="161"/>
      <c r="J99" s="161"/>
      <c r="K99" s="161"/>
      <c r="L99" s="161"/>
      <c r="M99" s="161"/>
      <c r="N99" s="161"/>
      <c r="O99" s="161"/>
      <c r="P99" s="161"/>
      <c r="Q99" s="161"/>
      <c r="R99" s="161"/>
      <c r="S99" s="161"/>
      <c r="T99" s="161"/>
      <c r="U99" s="161"/>
      <c r="V99" s="161"/>
      <c r="W99" s="161"/>
      <c r="X99" s="161"/>
      <c r="Y99" s="161"/>
    </row>
    <row r="100" spans="1:25" x14ac:dyDescent="0.25">
      <c r="A100" s="161"/>
      <c r="B100" s="161"/>
      <c r="C100" s="161"/>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row>
  </sheetData>
  <sheetProtection algorithmName="SHA-512" hashValue="Pc2J1+kEWVhMhwom2qgF5l2GyrmBE6/L3jlzqGaUtZg0R0HaFgKTk8vvhRLsxQI3j5eWI1IZrthCYf2j9bWe/g==" saltValue="BQCGcHLzuNspyX8ZNE0ACA==" spinCount="100000" sheet="1" objects="1" scenarios="1" formatCells="0" formatColumns="0" formatRows="0"/>
  <customSheetViews>
    <customSheetView guid="{2F9A33C5-705D-4A07-ADB6-21E456C526C6}" showRowCol="0">
      <pane ySplit="8" topLeftCell="A9" activePane="bottomLeft" state="frozenSplit"/>
      <selection pane="bottomLeft" activeCell="D14" sqref="D14"/>
      <pageMargins left="0.7" right="0.7" top="0.75" bottom="0.75" header="0.3" footer="0.3"/>
      <pageSetup paperSize="9" orientation="portrait" horizontalDpi="4294967293" r:id="rId1"/>
    </customSheetView>
    <customSheetView guid="{0F24A28B-06F9-4620-BAD4-B239F41FF00A}" showRowCol="0">
      <pane ySplit="8" topLeftCell="A9" activePane="bottomLeft" state="frozenSplit"/>
      <selection pane="bottomLeft" activeCell="D14" sqref="D14"/>
      <pageMargins left="0.7" right="0.7" top="0.75" bottom="0.75" header="0.3" footer="0.3"/>
      <pageSetup paperSize="9" orientation="portrait" horizontalDpi="4294967293" r:id="rId2"/>
    </customSheetView>
    <customSheetView guid="{856130BF-2D6B-484A-B5FC-68659BABEC5B}" showRowCol="0">
      <pane ySplit="8" topLeftCell="A9" activePane="bottomLeft" state="frozenSplit"/>
      <selection pane="bottomLeft" activeCell="D14" sqref="D14"/>
      <pageMargins left="0.7" right="0.7" top="0.75" bottom="0.75" header="0.3" footer="0.3"/>
      <pageSetup paperSize="9" orientation="portrait" horizontalDpi="4294967293" r:id="rId3"/>
    </customSheetView>
    <customSheetView guid="{C1EC460D-BC24-4B7C-8A42-4C4CAB6DD547}" showRowCol="0">
      <pane ySplit="8" topLeftCell="A9" activePane="bottomLeft" state="frozenSplit"/>
      <selection pane="bottomLeft" activeCell="D14" sqref="D14"/>
      <pageMargins left="0.7" right="0.7" top="0.75" bottom="0.75" header="0.3" footer="0.3"/>
      <pageSetup paperSize="9" orientation="portrait" horizontalDpi="4294967293" r:id="rId4"/>
    </customSheetView>
    <customSheetView guid="{872EA6DD-096B-4F25-A988-5DA4FC0DF5BD}" showRowCol="0">
      <pane ySplit="8" topLeftCell="A9" activePane="bottomLeft" state="frozenSplit"/>
      <selection pane="bottomLeft" activeCell="D14" sqref="D14"/>
      <pageMargins left="0.7" right="0.7" top="0.75" bottom="0.75" header="0.3" footer="0.3"/>
      <pageSetup paperSize="9" orientation="portrait" horizontalDpi="4294967293" r:id="rId5"/>
    </customSheetView>
    <customSheetView guid="{49815ABC-A63B-4D41-AA7B-D5102D8E0BFC}" showRowCol="0">
      <pane ySplit="8" topLeftCell="A9" activePane="bottomLeft" state="frozenSplit"/>
      <selection pane="bottomLeft" activeCell="D14" sqref="D14"/>
      <pageMargins left="0.7" right="0.7" top="0.75" bottom="0.75" header="0.3" footer="0.3"/>
      <pageSetup paperSize="9" orientation="portrait" horizontalDpi="4294967293" r:id="rId6"/>
    </customSheetView>
  </customSheetViews>
  <hyperlinks>
    <hyperlink ref="D18" r:id="rId7" xr:uid="{00000000-0004-0000-1300-000000000000}"/>
  </hyperlinks>
  <pageMargins left="0.7" right="0.7" top="0.75" bottom="0.75" header="0.3" footer="0.3"/>
  <pageSetup paperSize="9" orientation="portrait" horizontalDpi="4294967293" r:id="rId8"/>
  <drawing r:id="rId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FF0000"/>
    <pageSetUpPr fitToPage="1"/>
  </sheetPr>
  <dimension ref="A1:N59"/>
  <sheetViews>
    <sheetView zoomScaleNormal="100" workbookViewId="0">
      <pane ySplit="1" topLeftCell="A2" activePane="bottomLeft" state="frozenSplit"/>
      <selection pane="bottomLeft" activeCell="B1" sqref="B1"/>
    </sheetView>
  </sheetViews>
  <sheetFormatPr defaultColWidth="10.109375" defaultRowHeight="14.4" x14ac:dyDescent="0.25"/>
  <cols>
    <col min="1" max="1" width="9" style="379" bestFit="1" customWidth="1"/>
    <col min="2" max="2" width="18.5546875" style="379" customWidth="1"/>
    <col min="3" max="3" width="9.109375" style="380" bestFit="1" customWidth="1"/>
    <col min="4" max="4" width="10.6640625" style="380" bestFit="1" customWidth="1"/>
    <col min="5" max="5" width="43.6640625" style="380" bestFit="1" customWidth="1"/>
    <col min="6" max="6" width="9.5546875" style="379" customWidth="1"/>
    <col min="7" max="7" width="15.88671875" style="364" hidden="1" customWidth="1"/>
    <col min="8" max="8" width="10" style="381" customWidth="1"/>
    <col min="9" max="9" width="11.44140625" style="364" hidden="1" customWidth="1"/>
    <col min="10" max="11" width="15.88671875" style="364" hidden="1" customWidth="1"/>
    <col min="12" max="12" width="11.5546875" style="381" bestFit="1" customWidth="1"/>
    <col min="13" max="13" width="11.5546875" style="381" customWidth="1"/>
    <col min="14" max="14" width="13" style="379" bestFit="1" customWidth="1"/>
    <col min="15" max="16384" width="10.109375" style="364"/>
  </cols>
  <sheetData>
    <row r="1" spans="1:14" s="358" customFormat="1" ht="26.4" x14ac:dyDescent="0.25">
      <c r="A1" s="352" t="s">
        <v>127</v>
      </c>
      <c r="B1" s="352" t="s">
        <v>704</v>
      </c>
      <c r="C1" s="353" t="s">
        <v>765</v>
      </c>
      <c r="D1" s="353" t="s">
        <v>766</v>
      </c>
      <c r="E1" s="353" t="s">
        <v>642</v>
      </c>
      <c r="F1" s="354" t="s">
        <v>314</v>
      </c>
      <c r="G1" s="355" t="s">
        <v>767</v>
      </c>
      <c r="H1" s="356" t="s">
        <v>768</v>
      </c>
      <c r="I1" s="357" t="s">
        <v>769</v>
      </c>
      <c r="J1" s="355" t="s">
        <v>770</v>
      </c>
      <c r="K1" s="355" t="s">
        <v>771</v>
      </c>
      <c r="L1" s="356" t="s">
        <v>772</v>
      </c>
      <c r="M1" s="356" t="s">
        <v>773</v>
      </c>
      <c r="N1" s="357" t="s">
        <v>774</v>
      </c>
    </row>
    <row r="2" spans="1:14" ht="15" customHeight="1" x14ac:dyDescent="0.25">
      <c r="A2" s="752" t="s">
        <v>420</v>
      </c>
      <c r="B2" s="752" t="s">
        <v>125</v>
      </c>
      <c r="C2" s="359" t="s">
        <v>1</v>
      </c>
      <c r="D2" s="359" t="s">
        <v>1</v>
      </c>
      <c r="E2" s="359" t="s">
        <v>2</v>
      </c>
      <c r="F2" s="360">
        <v>10.5</v>
      </c>
      <c r="G2" s="359">
        <v>0.1020408163265306</v>
      </c>
      <c r="H2" s="361">
        <f t="shared" ref="H2:H53" si="0">G2*F2</f>
        <v>1.0714285714285714</v>
      </c>
      <c r="I2" s="362">
        <v>3</v>
      </c>
      <c r="J2" s="363">
        <v>9.5238095238095233E-2</v>
      </c>
      <c r="K2" s="359">
        <f t="shared" ref="K2:K9" si="1">J2/SUM($J$2:$J$9)</f>
        <v>9.5238095238095233E-2</v>
      </c>
      <c r="L2" s="361">
        <f t="shared" ref="L2:L53" si="2">K2*F2</f>
        <v>1</v>
      </c>
      <c r="M2" s="359">
        <f>(L2-H2)/H2</f>
        <v>-6.6666666666666638E-2</v>
      </c>
      <c r="N2" s="362">
        <v>3</v>
      </c>
    </row>
    <row r="3" spans="1:14" ht="15" customHeight="1" x14ac:dyDescent="0.25">
      <c r="A3" s="753"/>
      <c r="B3" s="753"/>
      <c r="C3" s="365" t="s">
        <v>3</v>
      </c>
      <c r="D3" s="365"/>
      <c r="E3" s="359" t="s">
        <v>775</v>
      </c>
      <c r="F3" s="360">
        <v>10.5</v>
      </c>
      <c r="G3" s="359">
        <v>4.0816326530612235E-2</v>
      </c>
      <c r="H3" s="361">
        <f t="shared" si="0"/>
        <v>0.42857142857142849</v>
      </c>
      <c r="I3" s="362">
        <v>1</v>
      </c>
      <c r="J3" s="359">
        <v>0</v>
      </c>
      <c r="K3" s="359">
        <f t="shared" si="1"/>
        <v>0</v>
      </c>
      <c r="L3" s="366">
        <f t="shared" si="2"/>
        <v>0</v>
      </c>
      <c r="M3" s="365">
        <f t="shared" ref="M3:M53" si="3">(L3-H3)/H3</f>
        <v>-1</v>
      </c>
      <c r="N3" s="367">
        <v>0</v>
      </c>
    </row>
    <row r="4" spans="1:14" ht="15" customHeight="1" x14ac:dyDescent="0.25">
      <c r="A4" s="753"/>
      <c r="B4" s="753"/>
      <c r="C4" s="365" t="s">
        <v>4</v>
      </c>
      <c r="D4" s="365" t="s">
        <v>3</v>
      </c>
      <c r="E4" s="359" t="s">
        <v>5</v>
      </c>
      <c r="F4" s="360">
        <v>10.5</v>
      </c>
      <c r="G4" s="359">
        <v>8.1632653061224469E-2</v>
      </c>
      <c r="H4" s="361">
        <f t="shared" si="0"/>
        <v>0.85714285714285698</v>
      </c>
      <c r="I4" s="362">
        <v>2</v>
      </c>
      <c r="J4" s="359">
        <v>9.5238095238095233E-2</v>
      </c>
      <c r="K4" s="359">
        <f t="shared" si="1"/>
        <v>9.5238095238095233E-2</v>
      </c>
      <c r="L4" s="361">
        <f t="shared" si="2"/>
        <v>1</v>
      </c>
      <c r="M4" s="359">
        <f t="shared" si="3"/>
        <v>0.16666666666666688</v>
      </c>
      <c r="N4" s="362">
        <v>2</v>
      </c>
    </row>
    <row r="5" spans="1:14" ht="15" customHeight="1" x14ac:dyDescent="0.25">
      <c r="A5" s="753"/>
      <c r="B5" s="753"/>
      <c r="C5" s="365" t="s">
        <v>6</v>
      </c>
      <c r="D5" s="365" t="s">
        <v>4</v>
      </c>
      <c r="E5" s="359" t="s">
        <v>7</v>
      </c>
      <c r="F5" s="360">
        <v>10.5</v>
      </c>
      <c r="G5" s="359">
        <v>0.1020408163265306</v>
      </c>
      <c r="H5" s="361">
        <f t="shared" si="0"/>
        <v>1.0714285714285714</v>
      </c>
      <c r="I5" s="367">
        <v>3</v>
      </c>
      <c r="J5" s="359">
        <v>9.5238095238095233E-2</v>
      </c>
      <c r="K5" s="359">
        <f t="shared" si="1"/>
        <v>9.5238095238095233E-2</v>
      </c>
      <c r="L5" s="361">
        <f t="shared" si="2"/>
        <v>1</v>
      </c>
      <c r="M5" s="359">
        <f t="shared" si="3"/>
        <v>-6.6666666666666638E-2</v>
      </c>
      <c r="N5" s="367">
        <v>2</v>
      </c>
    </row>
    <row r="6" spans="1:14" ht="15" customHeight="1" x14ac:dyDescent="0.25">
      <c r="A6" s="753"/>
      <c r="B6" s="753"/>
      <c r="C6" s="365" t="s">
        <v>8</v>
      </c>
      <c r="D6" s="365" t="s">
        <v>6</v>
      </c>
      <c r="E6" s="359" t="s">
        <v>9</v>
      </c>
      <c r="F6" s="360">
        <v>10.5</v>
      </c>
      <c r="G6" s="359">
        <v>8.1632653061224469E-2</v>
      </c>
      <c r="H6" s="361">
        <f t="shared" si="0"/>
        <v>0.85714285714285698</v>
      </c>
      <c r="I6" s="362">
        <v>2</v>
      </c>
      <c r="J6" s="359">
        <v>9.5238095238095233E-2</v>
      </c>
      <c r="K6" s="359">
        <f t="shared" si="1"/>
        <v>9.5238095238095233E-2</v>
      </c>
      <c r="L6" s="361">
        <f t="shared" si="2"/>
        <v>1</v>
      </c>
      <c r="M6" s="359">
        <f t="shared" si="3"/>
        <v>0.16666666666666688</v>
      </c>
      <c r="N6" s="362">
        <v>2</v>
      </c>
    </row>
    <row r="7" spans="1:14" ht="15" customHeight="1" x14ac:dyDescent="0.25">
      <c r="A7" s="753"/>
      <c r="B7" s="753"/>
      <c r="C7" s="365" t="s">
        <v>10</v>
      </c>
      <c r="D7" s="365" t="s">
        <v>8</v>
      </c>
      <c r="E7" s="359" t="s">
        <v>11</v>
      </c>
      <c r="F7" s="360">
        <v>10.5</v>
      </c>
      <c r="G7" s="359">
        <v>8.1632653061224469E-2</v>
      </c>
      <c r="H7" s="361">
        <f t="shared" si="0"/>
        <v>0.85714285714285698</v>
      </c>
      <c r="I7" s="362">
        <v>3</v>
      </c>
      <c r="J7" s="359">
        <v>9.5238095238095233E-2</v>
      </c>
      <c r="K7" s="359">
        <f t="shared" si="1"/>
        <v>9.5238095238095233E-2</v>
      </c>
      <c r="L7" s="361">
        <f t="shared" si="2"/>
        <v>1</v>
      </c>
      <c r="M7" s="359">
        <f t="shared" si="3"/>
        <v>0.16666666666666688</v>
      </c>
      <c r="N7" s="362">
        <v>3</v>
      </c>
    </row>
    <row r="8" spans="1:14" ht="15" customHeight="1" x14ac:dyDescent="0.25">
      <c r="A8" s="753"/>
      <c r="B8" s="753"/>
      <c r="C8" s="365" t="s">
        <v>12</v>
      </c>
      <c r="D8" s="365" t="s">
        <v>10</v>
      </c>
      <c r="E8" s="359" t="s">
        <v>13</v>
      </c>
      <c r="F8" s="360">
        <v>10.5</v>
      </c>
      <c r="G8" s="359">
        <v>0.2040816326530612</v>
      </c>
      <c r="H8" s="361">
        <f t="shared" si="0"/>
        <v>2.1428571428571428</v>
      </c>
      <c r="I8" s="362">
        <v>3</v>
      </c>
      <c r="J8" s="359">
        <v>0.21428571428571427</v>
      </c>
      <c r="K8" s="359">
        <f t="shared" si="1"/>
        <v>0.21428571428571427</v>
      </c>
      <c r="L8" s="361">
        <f t="shared" si="2"/>
        <v>2.25</v>
      </c>
      <c r="M8" s="359">
        <f t="shared" si="3"/>
        <v>5.0000000000000031E-2</v>
      </c>
      <c r="N8" s="362">
        <v>3</v>
      </c>
    </row>
    <row r="9" spans="1:14" ht="15" customHeight="1" x14ac:dyDescent="0.25">
      <c r="A9" s="753"/>
      <c r="B9" s="753"/>
      <c r="C9" s="365" t="s">
        <v>776</v>
      </c>
      <c r="D9" s="365" t="s">
        <v>12</v>
      </c>
      <c r="E9" s="359" t="s">
        <v>14</v>
      </c>
      <c r="F9" s="360">
        <v>10.5</v>
      </c>
      <c r="G9" s="359">
        <v>0.30612244897959179</v>
      </c>
      <c r="H9" s="361">
        <f t="shared" si="0"/>
        <v>3.214285714285714</v>
      </c>
      <c r="I9" s="362">
        <v>3</v>
      </c>
      <c r="J9" s="359">
        <v>0.30952380952380953</v>
      </c>
      <c r="K9" s="359">
        <f t="shared" si="1"/>
        <v>0.30952380952380953</v>
      </c>
      <c r="L9" s="361">
        <f t="shared" si="2"/>
        <v>3.25</v>
      </c>
      <c r="M9" s="359">
        <f t="shared" si="3"/>
        <v>1.111111111111121E-2</v>
      </c>
      <c r="N9" s="362">
        <v>3</v>
      </c>
    </row>
    <row r="10" spans="1:14" ht="15" customHeight="1" x14ac:dyDescent="0.25">
      <c r="A10" s="752" t="s">
        <v>421</v>
      </c>
      <c r="B10" s="752" t="s">
        <v>622</v>
      </c>
      <c r="C10" s="359" t="s">
        <v>33</v>
      </c>
      <c r="D10" s="359" t="s">
        <v>33</v>
      </c>
      <c r="E10" s="359" t="s">
        <v>34</v>
      </c>
      <c r="F10" s="360">
        <v>5</v>
      </c>
      <c r="G10" s="359">
        <v>0.25</v>
      </c>
      <c r="H10" s="361">
        <f t="shared" si="0"/>
        <v>1.25</v>
      </c>
      <c r="I10" s="362">
        <v>3</v>
      </c>
      <c r="J10" s="359">
        <f t="shared" ref="J10:J15" si="4">G10</f>
        <v>0.25</v>
      </c>
      <c r="K10" s="359">
        <f>J10/SUM($J$10:$J$13)</f>
        <v>0.25</v>
      </c>
      <c r="L10" s="361">
        <f t="shared" si="2"/>
        <v>1.25</v>
      </c>
      <c r="M10" s="359">
        <f t="shared" si="3"/>
        <v>0</v>
      </c>
      <c r="N10" s="362">
        <v>3</v>
      </c>
    </row>
    <row r="11" spans="1:14" ht="15" customHeight="1" x14ac:dyDescent="0.25">
      <c r="A11" s="753"/>
      <c r="B11" s="753"/>
      <c r="C11" s="359" t="s">
        <v>35</v>
      </c>
      <c r="D11" s="359" t="s">
        <v>35</v>
      </c>
      <c r="E11" s="359" t="s">
        <v>36</v>
      </c>
      <c r="F11" s="360">
        <v>5</v>
      </c>
      <c r="G11" s="359">
        <v>0.25</v>
      </c>
      <c r="H11" s="361">
        <f t="shared" si="0"/>
        <v>1.25</v>
      </c>
      <c r="I11" s="362">
        <v>3</v>
      </c>
      <c r="J11" s="359">
        <f t="shared" si="4"/>
        <v>0.25</v>
      </c>
      <c r="K11" s="359">
        <f>J11/SUM($J$10:$J$13)</f>
        <v>0.25</v>
      </c>
      <c r="L11" s="361">
        <f t="shared" si="2"/>
        <v>1.25</v>
      </c>
      <c r="M11" s="359">
        <f t="shared" si="3"/>
        <v>0</v>
      </c>
      <c r="N11" s="362">
        <v>3</v>
      </c>
    </row>
    <row r="12" spans="1:14" ht="15" customHeight="1" x14ac:dyDescent="0.25">
      <c r="A12" s="753"/>
      <c r="B12" s="753"/>
      <c r="C12" s="359" t="s">
        <v>37</v>
      </c>
      <c r="D12" s="359" t="s">
        <v>37</v>
      </c>
      <c r="E12" s="359" t="s">
        <v>38</v>
      </c>
      <c r="F12" s="360">
        <v>5</v>
      </c>
      <c r="G12" s="359">
        <v>0.25</v>
      </c>
      <c r="H12" s="361">
        <f t="shared" si="0"/>
        <v>1.25</v>
      </c>
      <c r="I12" s="362">
        <v>3</v>
      </c>
      <c r="J12" s="359">
        <f t="shared" si="4"/>
        <v>0.25</v>
      </c>
      <c r="K12" s="359">
        <f>J12/SUM($J$10:$J$13)</f>
        <v>0.25</v>
      </c>
      <c r="L12" s="361">
        <f t="shared" si="2"/>
        <v>1.25</v>
      </c>
      <c r="M12" s="359">
        <f t="shared" si="3"/>
        <v>0</v>
      </c>
      <c r="N12" s="362">
        <v>3</v>
      </c>
    </row>
    <row r="13" spans="1:14" ht="15" customHeight="1" x14ac:dyDescent="0.25">
      <c r="A13" s="753"/>
      <c r="B13" s="753"/>
      <c r="C13" s="359" t="s">
        <v>39</v>
      </c>
      <c r="D13" s="359" t="s">
        <v>39</v>
      </c>
      <c r="E13" s="359" t="s">
        <v>40</v>
      </c>
      <c r="F13" s="360">
        <v>5</v>
      </c>
      <c r="G13" s="359">
        <v>0.25</v>
      </c>
      <c r="H13" s="361">
        <f t="shared" si="0"/>
        <v>1.25</v>
      </c>
      <c r="I13" s="362">
        <v>3</v>
      </c>
      <c r="J13" s="359">
        <f t="shared" si="4"/>
        <v>0.25</v>
      </c>
      <c r="K13" s="359">
        <f>J13/SUM($J$10:$J$13)</f>
        <v>0.25</v>
      </c>
      <c r="L13" s="361">
        <f t="shared" si="2"/>
        <v>1.25</v>
      </c>
      <c r="M13" s="359">
        <f t="shared" si="3"/>
        <v>0</v>
      </c>
      <c r="N13" s="362">
        <v>3</v>
      </c>
    </row>
    <row r="14" spans="1:14" ht="15" customHeight="1" x14ac:dyDescent="0.25">
      <c r="A14" s="752" t="s">
        <v>422</v>
      </c>
      <c r="B14" s="752" t="s">
        <v>623</v>
      </c>
      <c r="C14" s="359" t="s">
        <v>61</v>
      </c>
      <c r="D14" s="359" t="s">
        <v>61</v>
      </c>
      <c r="E14" s="359" t="s">
        <v>62</v>
      </c>
      <c r="F14" s="360">
        <v>5</v>
      </c>
      <c r="G14" s="359">
        <v>0.5</v>
      </c>
      <c r="H14" s="361">
        <f t="shared" si="0"/>
        <v>2.5</v>
      </c>
      <c r="I14" s="362">
        <v>3</v>
      </c>
      <c r="J14" s="359">
        <f t="shared" si="4"/>
        <v>0.5</v>
      </c>
      <c r="K14" s="359">
        <f>J14/SUM($J$14:$J$15)</f>
        <v>0.5</v>
      </c>
      <c r="L14" s="361">
        <f t="shared" si="2"/>
        <v>2.5</v>
      </c>
      <c r="M14" s="359">
        <f t="shared" si="3"/>
        <v>0</v>
      </c>
      <c r="N14" s="362">
        <v>3</v>
      </c>
    </row>
    <row r="15" spans="1:14" ht="15" customHeight="1" x14ac:dyDescent="0.25">
      <c r="A15" s="753"/>
      <c r="B15" s="753"/>
      <c r="C15" s="359" t="s">
        <v>63</v>
      </c>
      <c r="D15" s="359" t="s">
        <v>63</v>
      </c>
      <c r="E15" s="359" t="s">
        <v>64</v>
      </c>
      <c r="F15" s="360">
        <v>5</v>
      </c>
      <c r="G15" s="359">
        <v>0.5</v>
      </c>
      <c r="H15" s="361">
        <f t="shared" si="0"/>
        <v>2.5</v>
      </c>
      <c r="I15" s="362">
        <v>3</v>
      </c>
      <c r="J15" s="359">
        <f t="shared" si="4"/>
        <v>0.5</v>
      </c>
      <c r="K15" s="359">
        <f>J15/SUM($J$14:$J$15)</f>
        <v>0.5</v>
      </c>
      <c r="L15" s="361">
        <f t="shared" si="2"/>
        <v>2.5</v>
      </c>
      <c r="M15" s="359">
        <f t="shared" si="3"/>
        <v>0</v>
      </c>
      <c r="N15" s="362">
        <v>3</v>
      </c>
    </row>
    <row r="16" spans="1:14" ht="15" customHeight="1" x14ac:dyDescent="0.25">
      <c r="A16" s="752" t="s">
        <v>433</v>
      </c>
      <c r="B16" s="752" t="s">
        <v>126</v>
      </c>
      <c r="C16" s="365" t="s">
        <v>65</v>
      </c>
      <c r="D16" s="754" t="s">
        <v>65</v>
      </c>
      <c r="E16" s="359" t="s">
        <v>66</v>
      </c>
      <c r="F16" s="360">
        <v>10.5</v>
      </c>
      <c r="G16" s="359">
        <v>0.44444444444444448</v>
      </c>
      <c r="H16" s="366">
        <f t="shared" si="0"/>
        <v>4.666666666666667</v>
      </c>
      <c r="I16" s="362">
        <v>3</v>
      </c>
      <c r="J16" s="359">
        <v>0.8571428571428571</v>
      </c>
      <c r="K16" s="359">
        <f>J16/SUM($J$16:$J$18)</f>
        <v>0.8571428571428571</v>
      </c>
      <c r="L16" s="757">
        <f t="shared" si="2"/>
        <v>9</v>
      </c>
      <c r="M16" s="754">
        <f>(L16-H16-H17)/(H16+H17)</f>
        <v>-3.5714285714285775E-2</v>
      </c>
      <c r="N16" s="362">
        <v>3</v>
      </c>
    </row>
    <row r="17" spans="1:14" ht="15" customHeight="1" x14ac:dyDescent="0.25">
      <c r="A17" s="753"/>
      <c r="B17" s="753"/>
      <c r="C17" s="365" t="s">
        <v>67</v>
      </c>
      <c r="D17" s="756"/>
      <c r="E17" s="359" t="s">
        <v>777</v>
      </c>
      <c r="F17" s="360">
        <v>10.5</v>
      </c>
      <c r="G17" s="359">
        <v>0.44444444444444448</v>
      </c>
      <c r="H17" s="366">
        <f t="shared" si="0"/>
        <v>4.666666666666667</v>
      </c>
      <c r="I17" s="362">
        <v>3</v>
      </c>
      <c r="J17" s="359">
        <v>0</v>
      </c>
      <c r="K17" s="359">
        <f>J17/SUM($J$16:$J$18)</f>
        <v>0</v>
      </c>
      <c r="L17" s="756"/>
      <c r="M17" s="756"/>
      <c r="N17" s="367">
        <v>0</v>
      </c>
    </row>
    <row r="18" spans="1:14" ht="15" customHeight="1" x14ac:dyDescent="0.25">
      <c r="A18" s="753"/>
      <c r="B18" s="753"/>
      <c r="C18" s="365" t="s">
        <v>778</v>
      </c>
      <c r="D18" s="365" t="s">
        <v>67</v>
      </c>
      <c r="E18" s="359" t="s">
        <v>654</v>
      </c>
      <c r="F18" s="360">
        <v>10.5</v>
      </c>
      <c r="G18" s="359">
        <v>0.11111111111111112</v>
      </c>
      <c r="H18" s="361">
        <f t="shared" si="0"/>
        <v>1.1666666666666667</v>
      </c>
      <c r="I18" s="362">
        <v>3</v>
      </c>
      <c r="J18" s="359">
        <v>0.14285714285714285</v>
      </c>
      <c r="K18" s="359">
        <f>J18/SUM($J$16:$J$18)</f>
        <v>0.14285714285714285</v>
      </c>
      <c r="L18" s="361">
        <f t="shared" si="2"/>
        <v>1.5</v>
      </c>
      <c r="M18" s="359">
        <f t="shared" si="3"/>
        <v>0.28571428571428564</v>
      </c>
      <c r="N18" s="362">
        <v>3</v>
      </c>
    </row>
    <row r="19" spans="1:14" ht="15" customHeight="1" x14ac:dyDescent="0.25">
      <c r="A19" s="752" t="s">
        <v>434</v>
      </c>
      <c r="B19" s="752" t="s">
        <v>58</v>
      </c>
      <c r="C19" s="365" t="s">
        <v>68</v>
      </c>
      <c r="D19" s="754" t="s">
        <v>68</v>
      </c>
      <c r="E19" s="359" t="s">
        <v>69</v>
      </c>
      <c r="F19" s="360">
        <v>7.0000000000000009</v>
      </c>
      <c r="G19" s="359">
        <v>0.41666666666666669</v>
      </c>
      <c r="H19" s="366">
        <f t="shared" si="0"/>
        <v>2.916666666666667</v>
      </c>
      <c r="I19" s="362">
        <v>3</v>
      </c>
      <c r="J19" s="359">
        <v>0.64285714285714279</v>
      </c>
      <c r="K19" s="359">
        <f>J19/SUM($J$19:$J$21)</f>
        <v>0.6428571428571429</v>
      </c>
      <c r="L19" s="757">
        <f t="shared" si="2"/>
        <v>4.5000000000000009</v>
      </c>
      <c r="M19" s="754">
        <f>(L19-H19-H20)/(H19+H20)</f>
        <v>-3.5714285714285636E-2</v>
      </c>
      <c r="N19" s="362">
        <v>3</v>
      </c>
    </row>
    <row r="20" spans="1:14" ht="15" customHeight="1" x14ac:dyDescent="0.25">
      <c r="A20" s="753"/>
      <c r="B20" s="753"/>
      <c r="C20" s="365" t="s">
        <v>70</v>
      </c>
      <c r="D20" s="756"/>
      <c r="E20" s="359" t="s">
        <v>779</v>
      </c>
      <c r="F20" s="360">
        <v>7.0000000000000009</v>
      </c>
      <c r="G20" s="359">
        <v>0.25</v>
      </c>
      <c r="H20" s="366">
        <f t="shared" si="0"/>
        <v>1.7500000000000002</v>
      </c>
      <c r="I20" s="362">
        <v>3</v>
      </c>
      <c r="J20" s="359">
        <v>0</v>
      </c>
      <c r="K20" s="359">
        <f>J20/SUM($J$19:$J$21)</f>
        <v>0</v>
      </c>
      <c r="L20" s="756"/>
      <c r="M20" s="756"/>
      <c r="N20" s="367">
        <v>0</v>
      </c>
    </row>
    <row r="21" spans="1:14" ht="15" customHeight="1" x14ac:dyDescent="0.25">
      <c r="A21" s="753"/>
      <c r="B21" s="753"/>
      <c r="C21" s="365" t="s">
        <v>780</v>
      </c>
      <c r="D21" s="365" t="s">
        <v>70</v>
      </c>
      <c r="E21" s="359" t="s">
        <v>71</v>
      </c>
      <c r="F21" s="360">
        <v>7.0000000000000009</v>
      </c>
      <c r="G21" s="359">
        <v>0.33333333333333331</v>
      </c>
      <c r="H21" s="361">
        <f t="shared" si="0"/>
        <v>2.3333333333333335</v>
      </c>
      <c r="I21" s="362">
        <v>3</v>
      </c>
      <c r="J21" s="359">
        <v>0.3571428571428571</v>
      </c>
      <c r="K21" s="359">
        <f>J21/SUM($J$19:$J$21)</f>
        <v>0.35714285714285715</v>
      </c>
      <c r="L21" s="361">
        <f t="shared" si="2"/>
        <v>2.5000000000000004</v>
      </c>
      <c r="M21" s="359">
        <f t="shared" si="3"/>
        <v>7.142857142857155E-2</v>
      </c>
      <c r="N21" s="362">
        <v>3</v>
      </c>
    </row>
    <row r="22" spans="1:14" ht="15" customHeight="1" x14ac:dyDescent="0.25">
      <c r="A22" s="752" t="s">
        <v>423</v>
      </c>
      <c r="B22" s="752" t="s">
        <v>59</v>
      </c>
      <c r="C22" s="359" t="s">
        <v>72</v>
      </c>
      <c r="D22" s="359" t="s">
        <v>72</v>
      </c>
      <c r="E22" s="359" t="s">
        <v>73</v>
      </c>
      <c r="F22" s="360">
        <v>7.0000000000000009</v>
      </c>
      <c r="G22" s="359">
        <v>0.89361702127659581</v>
      </c>
      <c r="H22" s="361">
        <f t="shared" si="0"/>
        <v>6.2553191489361719</v>
      </c>
      <c r="I22" s="362">
        <v>3</v>
      </c>
      <c r="J22" s="359">
        <v>0.85714285714285698</v>
      </c>
      <c r="K22" s="359">
        <f>J22/SUM($J$22:$J$23)</f>
        <v>0.85714285714285721</v>
      </c>
      <c r="L22" s="361">
        <f t="shared" si="2"/>
        <v>6.0000000000000009</v>
      </c>
      <c r="M22" s="359">
        <f t="shared" si="3"/>
        <v>-4.0816326530612367E-2</v>
      </c>
      <c r="N22" s="362">
        <v>3</v>
      </c>
    </row>
    <row r="23" spans="1:14" ht="15" customHeight="1" x14ac:dyDescent="0.25">
      <c r="A23" s="753"/>
      <c r="B23" s="753"/>
      <c r="C23" s="359" t="s">
        <v>74</v>
      </c>
      <c r="D23" s="359" t="s">
        <v>74</v>
      </c>
      <c r="E23" s="359" t="s">
        <v>75</v>
      </c>
      <c r="F23" s="360">
        <v>7.0000000000000009</v>
      </c>
      <c r="G23" s="359">
        <v>0.10638297872340426</v>
      </c>
      <c r="H23" s="361">
        <f t="shared" si="0"/>
        <v>0.74468085106382986</v>
      </c>
      <c r="I23" s="362">
        <v>3</v>
      </c>
      <c r="J23" s="359">
        <v>0.14285714285714285</v>
      </c>
      <c r="K23" s="359">
        <f>J23/SUM($J$22:$J$23)</f>
        <v>0.14285714285714288</v>
      </c>
      <c r="L23" s="361">
        <f t="shared" si="2"/>
        <v>1.0000000000000002</v>
      </c>
      <c r="M23" s="359">
        <f t="shared" si="3"/>
        <v>0.34285714285714303</v>
      </c>
      <c r="N23" s="362">
        <v>3</v>
      </c>
    </row>
    <row r="24" spans="1:14" ht="15" customHeight="1" x14ac:dyDescent="0.25">
      <c r="A24" s="752" t="s">
        <v>424</v>
      </c>
      <c r="B24" s="752" t="s">
        <v>481</v>
      </c>
      <c r="C24" s="359" t="s">
        <v>76</v>
      </c>
      <c r="D24" s="359" t="s">
        <v>76</v>
      </c>
      <c r="E24" s="359" t="s">
        <v>77</v>
      </c>
      <c r="F24" s="360">
        <v>10.5</v>
      </c>
      <c r="G24" s="359">
        <v>0.27777777777777773</v>
      </c>
      <c r="H24" s="361">
        <f t="shared" si="0"/>
        <v>2.9166666666666661</v>
      </c>
      <c r="I24" s="362">
        <v>3</v>
      </c>
      <c r="J24" s="359">
        <v>0.22619047619047619</v>
      </c>
      <c r="K24" s="359">
        <f>J24/SUM($J$24:$J$28)</f>
        <v>0.22619047619047619</v>
      </c>
      <c r="L24" s="361">
        <f t="shared" si="2"/>
        <v>2.375</v>
      </c>
      <c r="M24" s="359">
        <f t="shared" si="3"/>
        <v>-0.18571428571428555</v>
      </c>
      <c r="N24" s="362">
        <v>3</v>
      </c>
    </row>
    <row r="25" spans="1:14" ht="15" customHeight="1" x14ac:dyDescent="0.25">
      <c r="A25" s="753"/>
      <c r="B25" s="753"/>
      <c r="C25" s="359" t="s">
        <v>78</v>
      </c>
      <c r="D25" s="359" t="s">
        <v>78</v>
      </c>
      <c r="E25" s="359" t="s">
        <v>79</v>
      </c>
      <c r="F25" s="360">
        <v>10.5</v>
      </c>
      <c r="G25" s="359">
        <v>0.22222222222222221</v>
      </c>
      <c r="H25" s="361">
        <f t="shared" si="0"/>
        <v>2.333333333333333</v>
      </c>
      <c r="I25" s="362">
        <v>3</v>
      </c>
      <c r="J25" s="359">
        <v>0.22619047619047619</v>
      </c>
      <c r="K25" s="359">
        <f>J25/SUM($J$24:$J$28)</f>
        <v>0.22619047619047619</v>
      </c>
      <c r="L25" s="361">
        <f t="shared" si="2"/>
        <v>2.375</v>
      </c>
      <c r="M25" s="359">
        <f t="shared" si="3"/>
        <v>1.7857142857142988E-2</v>
      </c>
      <c r="N25" s="362">
        <v>3</v>
      </c>
    </row>
    <row r="26" spans="1:14" ht="15" customHeight="1" x14ac:dyDescent="0.25">
      <c r="A26" s="753"/>
      <c r="B26" s="753"/>
      <c r="C26" s="359" t="s">
        <v>80</v>
      </c>
      <c r="D26" s="359" t="s">
        <v>80</v>
      </c>
      <c r="E26" s="359" t="s">
        <v>81</v>
      </c>
      <c r="F26" s="360">
        <v>10.5</v>
      </c>
      <c r="G26" s="359">
        <v>0.22222222222222221</v>
      </c>
      <c r="H26" s="361">
        <f t="shared" si="0"/>
        <v>2.333333333333333</v>
      </c>
      <c r="I26" s="362">
        <v>3</v>
      </c>
      <c r="J26" s="359">
        <v>0.22619047619047619</v>
      </c>
      <c r="K26" s="359">
        <f>J26/SUM($J$24:$J$28)</f>
        <v>0.22619047619047619</v>
      </c>
      <c r="L26" s="361">
        <f t="shared" si="2"/>
        <v>2.375</v>
      </c>
      <c r="M26" s="359">
        <f t="shared" si="3"/>
        <v>1.7857142857142988E-2</v>
      </c>
      <c r="N26" s="362">
        <v>3</v>
      </c>
    </row>
    <row r="27" spans="1:14" ht="15" customHeight="1" x14ac:dyDescent="0.25">
      <c r="A27" s="753"/>
      <c r="B27" s="753"/>
      <c r="C27" s="359" t="s">
        <v>82</v>
      </c>
      <c r="D27" s="359" t="s">
        <v>82</v>
      </c>
      <c r="E27" s="359" t="s">
        <v>83</v>
      </c>
      <c r="F27" s="360">
        <v>10.5</v>
      </c>
      <c r="G27" s="359">
        <v>0.22222222222222221</v>
      </c>
      <c r="H27" s="361">
        <f t="shared" si="0"/>
        <v>2.333333333333333</v>
      </c>
      <c r="I27" s="362">
        <v>3</v>
      </c>
      <c r="J27" s="359">
        <v>0.22619047619047619</v>
      </c>
      <c r="K27" s="359">
        <f>J27/SUM($J$24:$J$28)</f>
        <v>0.22619047619047619</v>
      </c>
      <c r="L27" s="361">
        <f t="shared" si="2"/>
        <v>2.375</v>
      </c>
      <c r="M27" s="359">
        <f t="shared" si="3"/>
        <v>1.7857142857142988E-2</v>
      </c>
      <c r="N27" s="362">
        <v>3</v>
      </c>
    </row>
    <row r="28" spans="1:14" ht="15" customHeight="1" x14ac:dyDescent="0.25">
      <c r="A28" s="753"/>
      <c r="B28" s="753"/>
      <c r="C28" s="359" t="s">
        <v>84</v>
      </c>
      <c r="D28" s="359" t="s">
        <v>84</v>
      </c>
      <c r="E28" s="359" t="s">
        <v>85</v>
      </c>
      <c r="F28" s="360">
        <v>10.5</v>
      </c>
      <c r="G28" s="359">
        <v>5.5555555555555552E-2</v>
      </c>
      <c r="H28" s="361">
        <f t="shared" si="0"/>
        <v>0.58333333333333326</v>
      </c>
      <c r="I28" s="362">
        <v>1</v>
      </c>
      <c r="J28" s="359">
        <v>9.5238095238095233E-2</v>
      </c>
      <c r="K28" s="359">
        <f>J28/SUM($J$24:$J$28)</f>
        <v>9.5238095238095233E-2</v>
      </c>
      <c r="L28" s="361">
        <f t="shared" si="2"/>
        <v>1</v>
      </c>
      <c r="M28" s="359">
        <f t="shared" si="3"/>
        <v>0.71428571428571452</v>
      </c>
      <c r="N28" s="362">
        <v>1</v>
      </c>
    </row>
    <row r="29" spans="1:14" ht="15" customHeight="1" x14ac:dyDescent="0.25">
      <c r="A29" s="752" t="s">
        <v>425</v>
      </c>
      <c r="B29" s="752" t="s">
        <v>443</v>
      </c>
      <c r="C29" s="359" t="s">
        <v>86</v>
      </c>
      <c r="D29" s="359" t="s">
        <v>86</v>
      </c>
      <c r="E29" s="359" t="s">
        <v>87</v>
      </c>
      <c r="F29" s="360">
        <v>7.0000000000000009</v>
      </c>
      <c r="G29" s="359">
        <v>0.3571428571428571</v>
      </c>
      <c r="H29" s="361">
        <f t="shared" si="0"/>
        <v>2.5</v>
      </c>
      <c r="I29" s="362">
        <v>3</v>
      </c>
      <c r="J29" s="359">
        <v>0.35714285714285715</v>
      </c>
      <c r="K29" s="359">
        <f>J29/SUM($J$29:$J$32)</f>
        <v>0.35714285714285715</v>
      </c>
      <c r="L29" s="361">
        <f t="shared" si="2"/>
        <v>2.5000000000000004</v>
      </c>
      <c r="M29" s="359">
        <f t="shared" si="3"/>
        <v>1.7763568394002506E-16</v>
      </c>
      <c r="N29" s="362">
        <v>3</v>
      </c>
    </row>
    <row r="30" spans="1:14" ht="15" customHeight="1" x14ac:dyDescent="0.25">
      <c r="A30" s="753"/>
      <c r="B30" s="753"/>
      <c r="C30" s="359" t="s">
        <v>88</v>
      </c>
      <c r="D30" s="359" t="s">
        <v>88</v>
      </c>
      <c r="E30" s="359" t="s">
        <v>89</v>
      </c>
      <c r="F30" s="360">
        <v>7.0000000000000009</v>
      </c>
      <c r="G30" s="359">
        <v>7.1428571428571425E-2</v>
      </c>
      <c r="H30" s="361">
        <f t="shared" si="0"/>
        <v>0.5</v>
      </c>
      <c r="I30" s="362">
        <v>3</v>
      </c>
      <c r="J30" s="359">
        <v>0.14285714285714285</v>
      </c>
      <c r="K30" s="359">
        <f>J30/SUM($J$29:$J$32)</f>
        <v>0.14285714285714285</v>
      </c>
      <c r="L30" s="361">
        <f t="shared" si="2"/>
        <v>1</v>
      </c>
      <c r="M30" s="359">
        <f t="shared" si="3"/>
        <v>1</v>
      </c>
      <c r="N30" s="362">
        <v>3</v>
      </c>
    </row>
    <row r="31" spans="1:14" ht="15" customHeight="1" x14ac:dyDescent="0.25">
      <c r="A31" s="753"/>
      <c r="B31" s="753"/>
      <c r="C31" s="359" t="s">
        <v>90</v>
      </c>
      <c r="D31" s="359" t="s">
        <v>90</v>
      </c>
      <c r="E31" s="359" t="s">
        <v>91</v>
      </c>
      <c r="F31" s="360">
        <v>7.0000000000000009</v>
      </c>
      <c r="G31" s="359">
        <v>0.3571428571428571</v>
      </c>
      <c r="H31" s="361">
        <f t="shared" si="0"/>
        <v>2.5</v>
      </c>
      <c r="I31" s="362">
        <v>3</v>
      </c>
      <c r="J31" s="359">
        <v>0.2857142857142857</v>
      </c>
      <c r="K31" s="359">
        <f>J31/SUM($J$29:$J$32)</f>
        <v>0.2857142857142857</v>
      </c>
      <c r="L31" s="361">
        <f t="shared" si="2"/>
        <v>2</v>
      </c>
      <c r="M31" s="359">
        <f t="shared" si="3"/>
        <v>-0.2</v>
      </c>
      <c r="N31" s="362">
        <v>3</v>
      </c>
    </row>
    <row r="32" spans="1:14" ht="15" customHeight="1" x14ac:dyDescent="0.25">
      <c r="A32" s="753"/>
      <c r="B32" s="753"/>
      <c r="C32" s="359" t="s">
        <v>92</v>
      </c>
      <c r="D32" s="359" t="s">
        <v>92</v>
      </c>
      <c r="E32" s="359" t="s">
        <v>93</v>
      </c>
      <c r="F32" s="360">
        <v>7.0000000000000009</v>
      </c>
      <c r="G32" s="359">
        <v>0.21428571428571425</v>
      </c>
      <c r="H32" s="361">
        <f t="shared" si="0"/>
        <v>1.5</v>
      </c>
      <c r="I32" s="362">
        <v>2</v>
      </c>
      <c r="J32" s="359">
        <v>0.2142857142857143</v>
      </c>
      <c r="K32" s="359">
        <f>J32/SUM($J$29:$J$32)</f>
        <v>0.2142857142857143</v>
      </c>
      <c r="L32" s="361">
        <f t="shared" si="2"/>
        <v>1.5000000000000002</v>
      </c>
      <c r="M32" s="359">
        <f t="shared" si="3"/>
        <v>1.4802973661668753E-16</v>
      </c>
      <c r="N32" s="362">
        <v>2</v>
      </c>
    </row>
    <row r="33" spans="1:14" ht="15" customHeight="1" x14ac:dyDescent="0.25">
      <c r="A33" s="752" t="s">
        <v>426</v>
      </c>
      <c r="B33" s="752" t="s">
        <v>444</v>
      </c>
      <c r="C33" s="359" t="s">
        <v>94</v>
      </c>
      <c r="D33" s="359" t="s">
        <v>94</v>
      </c>
      <c r="E33" s="359" t="s">
        <v>95</v>
      </c>
      <c r="F33" s="360">
        <v>7.0000000000000009</v>
      </c>
      <c r="G33" s="359">
        <v>0.5</v>
      </c>
      <c r="H33" s="361">
        <f t="shared" si="0"/>
        <v>3.5000000000000004</v>
      </c>
      <c r="I33" s="362">
        <v>2</v>
      </c>
      <c r="J33" s="359">
        <v>0.2857142857142857</v>
      </c>
      <c r="K33" s="359">
        <f>J33/SUM($J$33:$J$35)</f>
        <v>0.28571428571428575</v>
      </c>
      <c r="L33" s="361">
        <f t="shared" si="2"/>
        <v>2.0000000000000004</v>
      </c>
      <c r="M33" s="359">
        <f t="shared" si="3"/>
        <v>-0.42857142857142849</v>
      </c>
      <c r="N33" s="362">
        <v>2</v>
      </c>
    </row>
    <row r="34" spans="1:14" ht="15" customHeight="1" x14ac:dyDescent="0.25">
      <c r="A34" s="753"/>
      <c r="B34" s="753"/>
      <c r="C34" s="359" t="s">
        <v>96</v>
      </c>
      <c r="D34" s="359" t="s">
        <v>96</v>
      </c>
      <c r="E34" s="359" t="s">
        <v>97</v>
      </c>
      <c r="F34" s="360">
        <v>7.0000000000000009</v>
      </c>
      <c r="G34" s="359">
        <v>0.33333333333333337</v>
      </c>
      <c r="H34" s="361">
        <f t="shared" si="0"/>
        <v>2.3333333333333339</v>
      </c>
      <c r="I34" s="362">
        <v>3</v>
      </c>
      <c r="J34" s="359">
        <v>0.49999999999999994</v>
      </c>
      <c r="K34" s="359">
        <f>J34/SUM($J$33:$J$35)</f>
        <v>0.50000000000000011</v>
      </c>
      <c r="L34" s="361">
        <f t="shared" si="2"/>
        <v>3.5000000000000013</v>
      </c>
      <c r="M34" s="359">
        <f t="shared" si="3"/>
        <v>0.50000000000000022</v>
      </c>
      <c r="N34" s="362">
        <v>3</v>
      </c>
    </row>
    <row r="35" spans="1:14" ht="15" customHeight="1" x14ac:dyDescent="0.25">
      <c r="A35" s="753"/>
      <c r="B35" s="753"/>
      <c r="C35" s="359" t="s">
        <v>98</v>
      </c>
      <c r="D35" s="359" t="s">
        <v>98</v>
      </c>
      <c r="E35" s="359" t="s">
        <v>99</v>
      </c>
      <c r="F35" s="360">
        <v>7.0000000000000009</v>
      </c>
      <c r="G35" s="359">
        <v>0.16666666666666669</v>
      </c>
      <c r="H35" s="361">
        <f t="shared" si="0"/>
        <v>1.166666666666667</v>
      </c>
      <c r="I35" s="362">
        <v>3</v>
      </c>
      <c r="J35" s="359">
        <v>0.21428571428571425</v>
      </c>
      <c r="K35" s="359">
        <f>J35/SUM($J$33:$J$35)</f>
        <v>0.2142857142857143</v>
      </c>
      <c r="L35" s="361">
        <f t="shared" si="2"/>
        <v>1.5000000000000002</v>
      </c>
      <c r="M35" s="359">
        <f t="shared" si="3"/>
        <v>0.28571428571428559</v>
      </c>
      <c r="N35" s="362">
        <v>3</v>
      </c>
    </row>
    <row r="36" spans="1:14" ht="15" customHeight="1" x14ac:dyDescent="0.25">
      <c r="A36" s="752" t="s">
        <v>427</v>
      </c>
      <c r="B36" s="752" t="s">
        <v>445</v>
      </c>
      <c r="C36" s="365" t="s">
        <v>100</v>
      </c>
      <c r="D36" s="754" t="s">
        <v>100</v>
      </c>
      <c r="E36" s="359" t="s">
        <v>781</v>
      </c>
      <c r="F36" s="360">
        <v>10.5</v>
      </c>
      <c r="G36" s="359">
        <v>0.14285714285714288</v>
      </c>
      <c r="H36" s="366">
        <f t="shared" si="0"/>
        <v>1.5000000000000002</v>
      </c>
      <c r="I36" s="362">
        <v>1</v>
      </c>
      <c r="J36" s="359">
        <v>0</v>
      </c>
      <c r="K36" s="359">
        <f>J36/SUM($J$36:$J$39)</f>
        <v>0</v>
      </c>
      <c r="L36" s="757">
        <v>7.5</v>
      </c>
      <c r="M36" s="754">
        <f>(L36-H36-H37-H38)/(H36+H37+H38)</f>
        <v>-1.1842378929335E-16</v>
      </c>
      <c r="N36" s="367">
        <v>0</v>
      </c>
    </row>
    <row r="37" spans="1:14" ht="15" customHeight="1" x14ac:dyDescent="0.25">
      <c r="A37" s="753"/>
      <c r="B37" s="753"/>
      <c r="C37" s="365" t="s">
        <v>101</v>
      </c>
      <c r="D37" s="755"/>
      <c r="E37" s="359" t="s">
        <v>102</v>
      </c>
      <c r="F37" s="360">
        <v>10.5</v>
      </c>
      <c r="G37" s="359">
        <v>0.28571428571428575</v>
      </c>
      <c r="H37" s="366">
        <f t="shared" si="0"/>
        <v>3.0000000000000004</v>
      </c>
      <c r="I37" s="362">
        <v>3</v>
      </c>
      <c r="J37" s="359">
        <f>G36+G37+G38</f>
        <v>0.71428571428571441</v>
      </c>
      <c r="K37" s="359">
        <f>J37/SUM($J$36:$J$39)</f>
        <v>0.7142857142857143</v>
      </c>
      <c r="L37" s="755"/>
      <c r="M37" s="755"/>
      <c r="N37" s="362">
        <v>3</v>
      </c>
    </row>
    <row r="38" spans="1:14" ht="15" customHeight="1" x14ac:dyDescent="0.25">
      <c r="A38" s="753"/>
      <c r="B38" s="753"/>
      <c r="C38" s="365" t="s">
        <v>782</v>
      </c>
      <c r="D38" s="756"/>
      <c r="E38" s="359" t="s">
        <v>783</v>
      </c>
      <c r="F38" s="360">
        <v>10.5</v>
      </c>
      <c r="G38" s="359">
        <v>0.28571428571428575</v>
      </c>
      <c r="H38" s="366">
        <f t="shared" si="0"/>
        <v>3.0000000000000004</v>
      </c>
      <c r="I38" s="362">
        <v>3</v>
      </c>
      <c r="J38" s="359">
        <v>0</v>
      </c>
      <c r="K38" s="359">
        <f>J38/SUM($J$36:$J$39)</f>
        <v>0</v>
      </c>
      <c r="L38" s="756"/>
      <c r="M38" s="756"/>
      <c r="N38" s="367">
        <v>0</v>
      </c>
    </row>
    <row r="39" spans="1:14" ht="15" customHeight="1" x14ac:dyDescent="0.25">
      <c r="A39" s="753"/>
      <c r="B39" s="753"/>
      <c r="C39" s="365" t="s">
        <v>784</v>
      </c>
      <c r="D39" s="365" t="s">
        <v>101</v>
      </c>
      <c r="E39" s="359" t="s">
        <v>103</v>
      </c>
      <c r="F39" s="360">
        <v>10.5</v>
      </c>
      <c r="G39" s="359">
        <v>0.28571428571428575</v>
      </c>
      <c r="H39" s="361">
        <f t="shared" si="0"/>
        <v>3.0000000000000004</v>
      </c>
      <c r="I39" s="362">
        <v>3</v>
      </c>
      <c r="J39" s="359">
        <f>G39</f>
        <v>0.28571428571428575</v>
      </c>
      <c r="K39" s="359">
        <f>J39/SUM($J$36:$J$39)</f>
        <v>0.2857142857142857</v>
      </c>
      <c r="L39" s="361">
        <f t="shared" si="2"/>
        <v>3</v>
      </c>
      <c r="M39" s="359">
        <f t="shared" si="3"/>
        <v>-1.4802973661668751E-16</v>
      </c>
      <c r="N39" s="362">
        <v>3</v>
      </c>
    </row>
    <row r="40" spans="1:14" ht="15" customHeight="1" x14ac:dyDescent="0.25">
      <c r="A40" s="752" t="s">
        <v>428</v>
      </c>
      <c r="B40" s="752" t="s">
        <v>446</v>
      </c>
      <c r="C40" s="359" t="s">
        <v>104</v>
      </c>
      <c r="D40" s="359" t="s">
        <v>104</v>
      </c>
      <c r="E40" s="359" t="s">
        <v>105</v>
      </c>
      <c r="F40" s="360">
        <v>5</v>
      </c>
      <c r="G40" s="359">
        <v>0.3</v>
      </c>
      <c r="H40" s="361">
        <f t="shared" si="0"/>
        <v>1.5</v>
      </c>
      <c r="I40" s="362">
        <v>3</v>
      </c>
      <c r="J40" s="359">
        <f>G40+G42/2</f>
        <v>0.5</v>
      </c>
      <c r="K40" s="359">
        <f>J40/SUM($J$40:$J$42)</f>
        <v>0.5</v>
      </c>
      <c r="L40" s="366">
        <f t="shared" si="2"/>
        <v>2.5</v>
      </c>
      <c r="M40" s="368">
        <f t="shared" si="3"/>
        <v>0.66666666666666663</v>
      </c>
      <c r="N40" s="362">
        <v>3</v>
      </c>
    </row>
    <row r="41" spans="1:14" ht="15" customHeight="1" x14ac:dyDescent="0.25">
      <c r="A41" s="753"/>
      <c r="B41" s="753"/>
      <c r="C41" s="359" t="s">
        <v>106</v>
      </c>
      <c r="D41" s="359" t="s">
        <v>106</v>
      </c>
      <c r="E41" s="359" t="s">
        <v>107</v>
      </c>
      <c r="F41" s="360">
        <v>5</v>
      </c>
      <c r="G41" s="359">
        <v>0.3</v>
      </c>
      <c r="H41" s="361">
        <f t="shared" si="0"/>
        <v>1.5</v>
      </c>
      <c r="I41" s="362">
        <v>2</v>
      </c>
      <c r="J41" s="359">
        <f>G41+G42/2</f>
        <v>0.5</v>
      </c>
      <c r="K41" s="359">
        <f>J41/SUM($J$40:$J$42)</f>
        <v>0.5</v>
      </c>
      <c r="L41" s="366">
        <f t="shared" si="2"/>
        <v>2.5</v>
      </c>
      <c r="M41" s="368">
        <f t="shared" si="3"/>
        <v>0.66666666666666663</v>
      </c>
      <c r="N41" s="362">
        <v>2</v>
      </c>
    </row>
    <row r="42" spans="1:14" ht="15" customHeight="1" x14ac:dyDescent="0.25">
      <c r="A42" s="753"/>
      <c r="B42" s="753"/>
      <c r="C42" s="365" t="s">
        <v>785</v>
      </c>
      <c r="D42" s="365"/>
      <c r="E42" s="359" t="s">
        <v>786</v>
      </c>
      <c r="F42" s="360">
        <v>5</v>
      </c>
      <c r="G42" s="359">
        <v>0.4</v>
      </c>
      <c r="H42" s="366">
        <f t="shared" si="0"/>
        <v>2</v>
      </c>
      <c r="I42" s="362">
        <v>2</v>
      </c>
      <c r="J42" s="359">
        <v>0</v>
      </c>
      <c r="K42" s="359">
        <f>J42/SUM($J$40:$J$42)</f>
        <v>0</v>
      </c>
      <c r="L42" s="366">
        <f t="shared" si="2"/>
        <v>0</v>
      </c>
      <c r="M42" s="368">
        <f t="shared" si="3"/>
        <v>-1</v>
      </c>
      <c r="N42" s="367">
        <v>0</v>
      </c>
    </row>
    <row r="43" spans="1:14" ht="15" customHeight="1" x14ac:dyDescent="0.25">
      <c r="A43" s="752" t="s">
        <v>429</v>
      </c>
      <c r="B43" s="752" t="s">
        <v>707</v>
      </c>
      <c r="C43" s="359" t="s">
        <v>108</v>
      </c>
      <c r="D43" s="359" t="s">
        <v>108</v>
      </c>
      <c r="E43" s="359" t="s">
        <v>109</v>
      </c>
      <c r="F43" s="360">
        <v>5</v>
      </c>
      <c r="G43" s="359">
        <v>0.61111111111111116</v>
      </c>
      <c r="H43" s="361">
        <f t="shared" si="0"/>
        <v>3.0555555555555558</v>
      </c>
      <c r="I43" s="362">
        <v>3</v>
      </c>
      <c r="J43" s="359">
        <v>0.5</v>
      </c>
      <c r="K43" s="359">
        <f>J43/SUM($J$43:$J$44)</f>
        <v>0.5</v>
      </c>
      <c r="L43" s="361">
        <f t="shared" si="2"/>
        <v>2.5</v>
      </c>
      <c r="M43" s="359">
        <f t="shared" si="3"/>
        <v>-0.18181818181818188</v>
      </c>
      <c r="N43" s="362">
        <v>3</v>
      </c>
    </row>
    <row r="44" spans="1:14" ht="15" customHeight="1" x14ac:dyDescent="0.25">
      <c r="A44" s="753"/>
      <c r="B44" s="753"/>
      <c r="C44" s="359" t="s">
        <v>110</v>
      </c>
      <c r="D44" s="359" t="s">
        <v>110</v>
      </c>
      <c r="E44" s="359" t="s">
        <v>111</v>
      </c>
      <c r="F44" s="360">
        <v>5</v>
      </c>
      <c r="G44" s="359">
        <v>0.3888888888888889</v>
      </c>
      <c r="H44" s="361">
        <f t="shared" si="0"/>
        <v>1.9444444444444444</v>
      </c>
      <c r="I44" s="362">
        <v>3</v>
      </c>
      <c r="J44" s="359">
        <v>0.5</v>
      </c>
      <c r="K44" s="359">
        <f>J44/SUM($J$43:$J$44)</f>
        <v>0.5</v>
      </c>
      <c r="L44" s="361">
        <f t="shared" si="2"/>
        <v>2.5</v>
      </c>
      <c r="M44" s="359">
        <f t="shared" si="3"/>
        <v>0.28571428571428575</v>
      </c>
      <c r="N44" s="362">
        <v>3</v>
      </c>
    </row>
    <row r="45" spans="1:14" ht="15" customHeight="1" x14ac:dyDescent="0.25">
      <c r="A45" s="752" t="s">
        <v>430</v>
      </c>
      <c r="B45" s="752" t="s">
        <v>448</v>
      </c>
      <c r="C45" s="359" t="s">
        <v>112</v>
      </c>
      <c r="D45" s="359" t="s">
        <v>112</v>
      </c>
      <c r="E45" s="359" t="s">
        <v>113</v>
      </c>
      <c r="F45" s="360">
        <v>5</v>
      </c>
      <c r="G45" s="359">
        <v>0.3</v>
      </c>
      <c r="H45" s="361">
        <f t="shared" si="0"/>
        <v>1.5</v>
      </c>
      <c r="I45" s="362">
        <v>3</v>
      </c>
      <c r="J45" s="359">
        <v>0.25</v>
      </c>
      <c r="K45" s="359">
        <f>J45/SUM($J$45:$J$48)</f>
        <v>0.25</v>
      </c>
      <c r="L45" s="361">
        <f t="shared" si="2"/>
        <v>1.25</v>
      </c>
      <c r="M45" s="359">
        <f t="shared" si="3"/>
        <v>-0.16666666666666666</v>
      </c>
      <c r="N45" s="362">
        <v>3</v>
      </c>
    </row>
    <row r="46" spans="1:14" ht="15" customHeight="1" x14ac:dyDescent="0.25">
      <c r="A46" s="753"/>
      <c r="B46" s="753"/>
      <c r="C46" s="359" t="s">
        <v>114</v>
      </c>
      <c r="D46" s="359" t="s">
        <v>114</v>
      </c>
      <c r="E46" s="359" t="s">
        <v>115</v>
      </c>
      <c r="F46" s="360">
        <v>5</v>
      </c>
      <c r="G46" s="359">
        <v>0.22</v>
      </c>
      <c r="H46" s="361">
        <f t="shared" si="0"/>
        <v>1.1000000000000001</v>
      </c>
      <c r="I46" s="362">
        <v>3</v>
      </c>
      <c r="J46" s="359">
        <v>0.25</v>
      </c>
      <c r="K46" s="359">
        <f>J46/SUM($J$45:$J$48)</f>
        <v>0.25</v>
      </c>
      <c r="L46" s="361">
        <f t="shared" si="2"/>
        <v>1.25</v>
      </c>
      <c r="M46" s="359">
        <f t="shared" si="3"/>
        <v>0.13636363636363627</v>
      </c>
      <c r="N46" s="362">
        <v>3</v>
      </c>
    </row>
    <row r="47" spans="1:14" ht="15" customHeight="1" x14ac:dyDescent="0.25">
      <c r="A47" s="753"/>
      <c r="B47" s="753"/>
      <c r="C47" s="359" t="s">
        <v>116</v>
      </c>
      <c r="D47" s="359" t="s">
        <v>116</v>
      </c>
      <c r="E47" s="359" t="s">
        <v>117</v>
      </c>
      <c r="F47" s="360">
        <v>5</v>
      </c>
      <c r="G47" s="359">
        <v>0.23</v>
      </c>
      <c r="H47" s="361">
        <f t="shared" si="0"/>
        <v>1.1500000000000001</v>
      </c>
      <c r="I47" s="367">
        <v>3</v>
      </c>
      <c r="J47" s="359">
        <v>0.25</v>
      </c>
      <c r="K47" s="359">
        <f>J47/SUM($J$45:$J$48)</f>
        <v>0.25</v>
      </c>
      <c r="L47" s="361">
        <f t="shared" si="2"/>
        <v>1.25</v>
      </c>
      <c r="M47" s="359">
        <f t="shared" si="3"/>
        <v>8.6956521739130307E-2</v>
      </c>
      <c r="N47" s="367">
        <v>2</v>
      </c>
    </row>
    <row r="48" spans="1:14" ht="15" customHeight="1" x14ac:dyDescent="0.25">
      <c r="A48" s="753"/>
      <c r="B48" s="753"/>
      <c r="C48" s="359" t="s">
        <v>118</v>
      </c>
      <c r="D48" s="359" t="s">
        <v>118</v>
      </c>
      <c r="E48" s="359" t="s">
        <v>119</v>
      </c>
      <c r="F48" s="360">
        <v>5</v>
      </c>
      <c r="G48" s="359">
        <v>0.25</v>
      </c>
      <c r="H48" s="361">
        <f t="shared" si="0"/>
        <v>1.25</v>
      </c>
      <c r="I48" s="367">
        <v>3</v>
      </c>
      <c r="J48" s="359">
        <v>0.25</v>
      </c>
      <c r="K48" s="359">
        <f>J48/SUM($J$45:$J$48)</f>
        <v>0.25</v>
      </c>
      <c r="L48" s="361">
        <f t="shared" si="2"/>
        <v>1.25</v>
      </c>
      <c r="M48" s="359">
        <f t="shared" si="3"/>
        <v>0</v>
      </c>
      <c r="N48" s="367">
        <v>2</v>
      </c>
    </row>
    <row r="49" spans="1:14" ht="15" customHeight="1" x14ac:dyDescent="0.25">
      <c r="A49" s="752" t="s">
        <v>431</v>
      </c>
      <c r="B49" s="752" t="s">
        <v>449</v>
      </c>
      <c r="C49" s="365" t="s">
        <v>120</v>
      </c>
      <c r="D49" s="754" t="s">
        <v>120</v>
      </c>
      <c r="E49" s="359" t="s">
        <v>787</v>
      </c>
      <c r="F49" s="360">
        <v>5</v>
      </c>
      <c r="G49" s="359">
        <v>0.2</v>
      </c>
      <c r="H49" s="366">
        <f t="shared" si="0"/>
        <v>1</v>
      </c>
      <c r="I49" s="362">
        <v>1</v>
      </c>
      <c r="J49" s="359">
        <v>0</v>
      </c>
      <c r="K49" s="359">
        <f>J49/SUM($J$49:$J$52)</f>
        <v>0</v>
      </c>
      <c r="L49" s="757">
        <v>4</v>
      </c>
      <c r="M49" s="754">
        <f>(L49-H49-H50-H51)/(H49+H50+H51)</f>
        <v>0</v>
      </c>
      <c r="N49" s="367">
        <v>0</v>
      </c>
    </row>
    <row r="50" spans="1:14" ht="15" customHeight="1" x14ac:dyDescent="0.25">
      <c r="A50" s="753"/>
      <c r="B50" s="753"/>
      <c r="C50" s="365" t="s">
        <v>121</v>
      </c>
      <c r="D50" s="755"/>
      <c r="E50" s="359" t="s">
        <v>788</v>
      </c>
      <c r="F50" s="360">
        <v>5</v>
      </c>
      <c r="G50" s="359">
        <v>0.2</v>
      </c>
      <c r="H50" s="366">
        <f t="shared" si="0"/>
        <v>1</v>
      </c>
      <c r="I50" s="362">
        <v>3</v>
      </c>
      <c r="J50" s="359">
        <v>0</v>
      </c>
      <c r="K50" s="359">
        <f>J50/SUM($J$49:$J$52)</f>
        <v>0</v>
      </c>
      <c r="L50" s="755"/>
      <c r="M50" s="755"/>
      <c r="N50" s="367">
        <v>0</v>
      </c>
    </row>
    <row r="51" spans="1:14" ht="15" customHeight="1" x14ac:dyDescent="0.25">
      <c r="A51" s="753"/>
      <c r="B51" s="753"/>
      <c r="C51" s="365" t="s">
        <v>789</v>
      </c>
      <c r="D51" s="756"/>
      <c r="E51" s="359" t="s">
        <v>122</v>
      </c>
      <c r="F51" s="360">
        <v>5</v>
      </c>
      <c r="G51" s="359">
        <v>0.4</v>
      </c>
      <c r="H51" s="366">
        <f t="shared" si="0"/>
        <v>2</v>
      </c>
      <c r="I51" s="362">
        <v>3</v>
      </c>
      <c r="J51" s="359">
        <f>G49+G50+G51</f>
        <v>0.8</v>
      </c>
      <c r="K51" s="359">
        <f>J51/SUM($J$49:$J$52)</f>
        <v>0.8</v>
      </c>
      <c r="L51" s="756"/>
      <c r="M51" s="756"/>
      <c r="N51" s="362">
        <v>3</v>
      </c>
    </row>
    <row r="52" spans="1:14" ht="15" customHeight="1" x14ac:dyDescent="0.25">
      <c r="A52" s="753"/>
      <c r="B52" s="753"/>
      <c r="C52" s="365" t="s">
        <v>790</v>
      </c>
      <c r="D52" s="365" t="s">
        <v>121</v>
      </c>
      <c r="E52" s="359" t="s">
        <v>123</v>
      </c>
      <c r="F52" s="360">
        <v>5</v>
      </c>
      <c r="G52" s="359">
        <v>0.2</v>
      </c>
      <c r="H52" s="361">
        <f t="shared" si="0"/>
        <v>1</v>
      </c>
      <c r="I52" s="367">
        <v>3</v>
      </c>
      <c r="J52" s="359">
        <f>G52</f>
        <v>0.2</v>
      </c>
      <c r="K52" s="359">
        <f>J52/SUM($J$49:$J$52)</f>
        <v>0.2</v>
      </c>
      <c r="L52" s="361">
        <f t="shared" si="2"/>
        <v>1</v>
      </c>
      <c r="M52" s="359">
        <f t="shared" si="3"/>
        <v>0</v>
      </c>
      <c r="N52" s="367">
        <v>2</v>
      </c>
    </row>
    <row r="53" spans="1:14" ht="15" customHeight="1" x14ac:dyDescent="0.25">
      <c r="A53" s="369" t="s">
        <v>432</v>
      </c>
      <c r="B53" s="369" t="s">
        <v>60</v>
      </c>
      <c r="C53" s="359" t="s">
        <v>124</v>
      </c>
      <c r="D53" s="359" t="s">
        <v>124</v>
      </c>
      <c r="E53" s="359" t="s">
        <v>60</v>
      </c>
      <c r="F53" s="360">
        <v>5</v>
      </c>
      <c r="G53" s="359">
        <v>1</v>
      </c>
      <c r="H53" s="366">
        <f t="shared" si="0"/>
        <v>5</v>
      </c>
      <c r="I53" s="362">
        <v>3</v>
      </c>
      <c r="J53" s="359">
        <f>G53*2</f>
        <v>2</v>
      </c>
      <c r="K53" s="359">
        <f>J53/SUM($J$53)*2</f>
        <v>2</v>
      </c>
      <c r="L53" s="366">
        <f t="shared" si="2"/>
        <v>10</v>
      </c>
      <c r="M53" s="365">
        <f t="shared" si="3"/>
        <v>1</v>
      </c>
      <c r="N53" s="362">
        <v>3</v>
      </c>
    </row>
    <row r="54" spans="1:14" x14ac:dyDescent="0.25">
      <c r="A54" s="370"/>
      <c r="B54" s="370"/>
      <c r="C54" s="371"/>
      <c r="D54" s="371"/>
      <c r="E54" s="371"/>
      <c r="F54" s="372"/>
      <c r="G54" s="373"/>
      <c r="H54" s="374"/>
      <c r="I54" s="373"/>
      <c r="J54" s="373"/>
      <c r="K54" s="373"/>
      <c r="L54" s="374"/>
      <c r="M54" s="374"/>
      <c r="N54" s="370"/>
    </row>
    <row r="55" spans="1:14" x14ac:dyDescent="0.25">
      <c r="A55" s="375"/>
      <c r="B55" s="375"/>
      <c r="C55" s="376"/>
      <c r="D55" s="376"/>
      <c r="E55" s="376"/>
      <c r="F55" s="375"/>
      <c r="G55" s="377"/>
      <c r="H55" s="378"/>
      <c r="I55" s="377"/>
      <c r="J55" s="377"/>
      <c r="K55" s="377"/>
      <c r="L55" s="378"/>
      <c r="M55" s="378"/>
      <c r="N55" s="375"/>
    </row>
    <row r="56" spans="1:14" x14ac:dyDescent="0.25">
      <c r="A56" s="375"/>
      <c r="B56" s="375"/>
      <c r="C56" s="376"/>
      <c r="D56" s="376"/>
      <c r="E56" s="376"/>
      <c r="F56" s="375"/>
      <c r="G56" s="377"/>
      <c r="H56" s="378"/>
      <c r="I56" s="377"/>
      <c r="J56" s="377"/>
      <c r="K56" s="377"/>
      <c r="L56" s="378"/>
      <c r="M56" s="378"/>
      <c r="N56" s="375"/>
    </row>
    <row r="57" spans="1:14" x14ac:dyDescent="0.25">
      <c r="A57" s="375"/>
      <c r="B57" s="375"/>
      <c r="C57" s="376"/>
      <c r="D57" s="376"/>
      <c r="E57" s="376"/>
      <c r="F57" s="375"/>
      <c r="G57" s="377"/>
      <c r="H57" s="378"/>
      <c r="I57" s="377"/>
      <c r="J57" s="377"/>
      <c r="K57" s="377"/>
      <c r="L57" s="378"/>
      <c r="M57" s="378"/>
      <c r="N57" s="375"/>
    </row>
    <row r="58" spans="1:14" x14ac:dyDescent="0.25">
      <c r="A58" s="375"/>
      <c r="B58" s="375"/>
      <c r="C58" s="376"/>
      <c r="D58" s="376"/>
      <c r="E58" s="376"/>
      <c r="F58" s="375"/>
      <c r="G58" s="377"/>
      <c r="H58" s="378"/>
      <c r="I58" s="377"/>
      <c r="J58" s="377"/>
      <c r="K58" s="377"/>
      <c r="L58" s="378"/>
      <c r="M58" s="378"/>
      <c r="N58" s="375"/>
    </row>
    <row r="59" spans="1:14" x14ac:dyDescent="0.25">
      <c r="A59" s="375"/>
      <c r="B59" s="375"/>
      <c r="C59" s="376"/>
      <c r="D59" s="376"/>
      <c r="E59" s="376"/>
      <c r="F59" s="375"/>
      <c r="G59" s="377"/>
      <c r="H59" s="378"/>
      <c r="I59" s="377"/>
      <c r="J59" s="377"/>
      <c r="K59" s="377"/>
      <c r="L59" s="378"/>
      <c r="M59" s="378"/>
      <c r="N59" s="375"/>
    </row>
  </sheetData>
  <sheetProtection sheet="1" objects="1" scenarios="1" formatCells="0" formatColumns="0" formatRows="0"/>
  <dataConsolidate link="1"/>
  <customSheetViews>
    <customSheetView guid="{2F9A33C5-705D-4A07-ADB6-21E456C526C6}" fitToPage="1" hiddenColumns="1" state="hidden">
      <pane ySplit="1" topLeftCell="A2" activePane="bottomLeft" state="frozenSplit"/>
      <selection pane="bottomLeft" activeCell="B1" sqref="B1"/>
      <pageMargins left="0.7" right="0.7" top="0.75" bottom="0.75" header="0.3" footer="0.3"/>
      <pageSetup paperSize="9" scale="60" orientation="landscape" r:id="rId1"/>
    </customSheetView>
    <customSheetView guid="{0F24A28B-06F9-4620-BAD4-B239F41FF00A}" showPageBreaks="1" fitToPage="1" printArea="1" hiddenColumns="1" state="hidden">
      <pane ySplit="1" topLeftCell="A2" activePane="bottomLeft" state="frozenSplit"/>
      <selection pane="bottomLeft" activeCell="B1" sqref="B1"/>
      <pageMargins left="0.7" right="0.7" top="0.75" bottom="0.75" header="0.3" footer="0.3"/>
      <pageSetup paperSize="9" scale="61" orientation="landscape" r:id="rId2"/>
    </customSheetView>
    <customSheetView guid="{856130BF-2D6B-484A-B5FC-68659BABEC5B}" showPageBreaks="1" fitToPage="1" printArea="1" hiddenColumns="1" state="hidden">
      <pane ySplit="1" topLeftCell="A2" activePane="bottomLeft" state="frozenSplit"/>
      <selection pane="bottomLeft" activeCell="B1" sqref="B1"/>
      <pageMargins left="0.7" right="0.7" top="0.75" bottom="0.75" header="0.3" footer="0.3"/>
      <pageSetup paperSize="9" scale="61" orientation="landscape" r:id="rId3"/>
    </customSheetView>
    <customSheetView guid="{C1EC460D-BC24-4B7C-8A42-4C4CAB6DD547}" showPageBreaks="1" fitToPage="1" printArea="1" hiddenColumns="1" state="hidden">
      <pane ySplit="1" topLeftCell="A2" activePane="bottomLeft" state="frozenSplit"/>
      <selection pane="bottomLeft" activeCell="B1" sqref="B1"/>
      <pageMargins left="0.7" right="0.7" top="0.75" bottom="0.75" header="0.3" footer="0.3"/>
      <pageSetup paperSize="9" scale="61" orientation="landscape" r:id="rId4"/>
    </customSheetView>
    <customSheetView guid="{872EA6DD-096B-4F25-A988-5DA4FC0DF5BD}" showPageBreaks="1" fitToPage="1" printArea="1" hiddenColumns="1" state="hidden">
      <pane ySplit="1" topLeftCell="A2" activePane="bottomLeft" state="frozenSplit"/>
      <selection pane="bottomLeft" activeCell="B1" sqref="B1"/>
      <pageMargins left="0.7" right="0.7" top="0.75" bottom="0.75" header="0.3" footer="0.3"/>
      <pageSetup paperSize="9" scale="61" orientation="landscape" r:id="rId5"/>
    </customSheetView>
    <customSheetView guid="{49815ABC-A63B-4D41-AA7B-D5102D8E0BFC}" showPageBreaks="1" fitToPage="1" printArea="1" hiddenColumns="1" state="hidden">
      <pane ySplit="1" topLeftCell="A2" activePane="bottomLeft" state="frozenSplit"/>
      <selection pane="bottomLeft" activeCell="B1" sqref="B1"/>
      <pageMargins left="0.7" right="0.7" top="0.75" bottom="0.75" header="0.3" footer="0.3"/>
      <pageSetup paperSize="9" scale="61" orientation="landscape" r:id="rId6"/>
    </customSheetView>
  </customSheetViews>
  <mergeCells count="40">
    <mergeCell ref="A2:A9"/>
    <mergeCell ref="B2:B9"/>
    <mergeCell ref="A10:A13"/>
    <mergeCell ref="B10:B13"/>
    <mergeCell ref="A14:A15"/>
    <mergeCell ref="B14:B15"/>
    <mergeCell ref="A19:A21"/>
    <mergeCell ref="B19:B21"/>
    <mergeCell ref="D19:D20"/>
    <mergeCell ref="L19:L20"/>
    <mergeCell ref="M19:M20"/>
    <mergeCell ref="A16:A18"/>
    <mergeCell ref="B16:B18"/>
    <mergeCell ref="D16:D17"/>
    <mergeCell ref="L16:L17"/>
    <mergeCell ref="M16:M17"/>
    <mergeCell ref="A22:A23"/>
    <mergeCell ref="B22:B23"/>
    <mergeCell ref="A24:A28"/>
    <mergeCell ref="B24:B28"/>
    <mergeCell ref="A29:A32"/>
    <mergeCell ref="B29:B32"/>
    <mergeCell ref="A45:A48"/>
    <mergeCell ref="B45:B48"/>
    <mergeCell ref="A33:A35"/>
    <mergeCell ref="B33:B35"/>
    <mergeCell ref="A36:A39"/>
    <mergeCell ref="B36:B39"/>
    <mergeCell ref="M36:M38"/>
    <mergeCell ref="A40:A42"/>
    <mergeCell ref="B40:B42"/>
    <mergeCell ref="A43:A44"/>
    <mergeCell ref="B43:B44"/>
    <mergeCell ref="D36:D38"/>
    <mergeCell ref="L36:L38"/>
    <mergeCell ref="A49:A52"/>
    <mergeCell ref="B49:B52"/>
    <mergeCell ref="D49:D51"/>
    <mergeCell ref="L49:L51"/>
    <mergeCell ref="M49:M51"/>
  </mergeCells>
  <pageMargins left="0.7" right="0.7" top="0.75" bottom="0.75" header="0.3" footer="0.3"/>
  <pageSetup paperSize="9" scale="61"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rgb="FF70C5DB"/>
  </sheetPr>
  <dimension ref="A1:Z82"/>
  <sheetViews>
    <sheetView showGridLines="0" showRowColHeaders="0" zoomScaleNormal="100" workbookViewId="0">
      <selection activeCell="B14" sqref="B14"/>
    </sheetView>
  </sheetViews>
  <sheetFormatPr defaultColWidth="8.88671875" defaultRowHeight="14.4" x14ac:dyDescent="0.3"/>
  <cols>
    <col min="1" max="1" width="1.88671875" style="163" customWidth="1"/>
    <col min="2" max="2" width="95.33203125" style="163" customWidth="1"/>
    <col min="3" max="16384" width="8.88671875" style="163"/>
  </cols>
  <sheetData>
    <row r="1" spans="1:26" x14ac:dyDescent="0.3">
      <c r="A1" s="243"/>
      <c r="B1" s="243"/>
      <c r="C1" s="243"/>
      <c r="D1" s="249"/>
      <c r="E1" s="249"/>
      <c r="F1" s="249"/>
      <c r="G1" s="243"/>
      <c r="H1" s="243"/>
      <c r="I1" s="243"/>
      <c r="J1" s="243"/>
      <c r="K1" s="243"/>
      <c r="L1" s="243"/>
      <c r="M1" s="243"/>
      <c r="N1" s="243"/>
      <c r="O1" s="243"/>
      <c r="P1" s="243"/>
      <c r="Q1" s="243"/>
      <c r="R1" s="243"/>
      <c r="S1" s="243"/>
      <c r="T1" s="243"/>
      <c r="U1" s="243"/>
      <c r="V1" s="243"/>
      <c r="W1" s="243"/>
      <c r="X1" s="243"/>
      <c r="Y1" s="243"/>
      <c r="Z1" s="243"/>
    </row>
    <row r="2" spans="1:26" x14ac:dyDescent="0.3">
      <c r="A2" s="243"/>
      <c r="B2" s="243"/>
      <c r="C2" s="249"/>
      <c r="D2" s="249"/>
      <c r="E2" s="249"/>
      <c r="F2" s="249"/>
      <c r="G2" s="243"/>
      <c r="H2" s="243"/>
      <c r="I2" s="243"/>
      <c r="J2" s="243"/>
      <c r="K2" s="243"/>
      <c r="L2" s="243"/>
      <c r="M2" s="243"/>
      <c r="N2" s="243"/>
      <c r="O2" s="243"/>
      <c r="P2" s="243"/>
      <c r="Q2" s="243"/>
      <c r="R2" s="243"/>
      <c r="S2" s="243"/>
      <c r="T2" s="243"/>
      <c r="U2" s="243"/>
      <c r="V2" s="243"/>
      <c r="W2" s="243"/>
      <c r="X2" s="243"/>
      <c r="Y2" s="243"/>
      <c r="Z2" s="243"/>
    </row>
    <row r="3" spans="1:26" ht="15.6" x14ac:dyDescent="0.3">
      <c r="A3" s="243"/>
      <c r="B3" s="250"/>
      <c r="C3" s="249"/>
      <c r="D3" s="249"/>
      <c r="E3" s="249"/>
      <c r="F3" s="249"/>
      <c r="G3" s="243"/>
      <c r="H3" s="243"/>
      <c r="I3" s="243"/>
      <c r="J3" s="243"/>
      <c r="K3" s="243"/>
      <c r="L3" s="243"/>
      <c r="M3" s="243"/>
      <c r="N3" s="243"/>
      <c r="O3" s="243"/>
      <c r="P3" s="243"/>
      <c r="Q3" s="243"/>
      <c r="R3" s="243"/>
      <c r="S3" s="243"/>
      <c r="T3" s="243"/>
      <c r="U3" s="243"/>
      <c r="V3" s="243"/>
      <c r="W3" s="243"/>
      <c r="X3" s="243"/>
      <c r="Y3" s="243"/>
      <c r="Z3" s="243"/>
    </row>
    <row r="4" spans="1:26" ht="15.6" x14ac:dyDescent="0.3">
      <c r="A4" s="243"/>
      <c r="B4" s="251"/>
      <c r="C4" s="249"/>
      <c r="D4" s="249"/>
      <c r="E4" s="249"/>
      <c r="F4" s="249"/>
      <c r="G4" s="243"/>
      <c r="H4" s="243"/>
      <c r="I4" s="243"/>
      <c r="J4" s="243"/>
      <c r="K4" s="243"/>
      <c r="L4" s="243"/>
      <c r="M4" s="243"/>
      <c r="N4" s="243"/>
      <c r="O4" s="243"/>
      <c r="P4" s="243"/>
      <c r="Q4" s="243"/>
      <c r="R4" s="243"/>
      <c r="S4" s="243"/>
      <c r="T4" s="243"/>
      <c r="U4" s="243"/>
      <c r="V4" s="243"/>
      <c r="W4" s="243"/>
      <c r="X4" s="243"/>
      <c r="Y4" s="243"/>
      <c r="Z4" s="243"/>
    </row>
    <row r="5" spans="1:26" ht="15.6" x14ac:dyDescent="0.3">
      <c r="A5" s="243"/>
      <c r="B5" s="252"/>
      <c r="C5" s="249"/>
      <c r="D5" s="249"/>
      <c r="E5" s="249"/>
      <c r="F5" s="249"/>
      <c r="G5" s="243"/>
      <c r="H5" s="243"/>
      <c r="I5" s="243"/>
      <c r="J5" s="243"/>
      <c r="K5" s="243"/>
      <c r="L5" s="243"/>
      <c r="M5" s="243"/>
      <c r="N5" s="243"/>
      <c r="O5" s="243"/>
      <c r="P5" s="243"/>
      <c r="Q5" s="243"/>
      <c r="R5" s="243"/>
      <c r="S5" s="243"/>
      <c r="T5" s="243"/>
      <c r="U5" s="243"/>
      <c r="V5" s="243"/>
      <c r="W5" s="243"/>
      <c r="X5" s="243"/>
      <c r="Y5" s="243"/>
      <c r="Z5" s="243"/>
    </row>
    <row r="6" spans="1:26" ht="15.6" x14ac:dyDescent="0.3">
      <c r="A6" s="243"/>
      <c r="B6" s="252"/>
      <c r="C6" s="249"/>
      <c r="D6" s="249"/>
      <c r="E6" s="249"/>
      <c r="F6" s="249"/>
      <c r="G6" s="243"/>
      <c r="H6" s="243"/>
      <c r="I6" s="243"/>
      <c r="J6" s="243"/>
      <c r="K6" s="243"/>
      <c r="L6" s="243"/>
      <c r="M6" s="243"/>
      <c r="N6" s="243"/>
      <c r="O6" s="243"/>
      <c r="P6" s="243"/>
      <c r="Q6" s="243"/>
      <c r="R6" s="243"/>
      <c r="S6" s="243"/>
      <c r="T6" s="243"/>
      <c r="U6" s="243"/>
      <c r="V6" s="243"/>
      <c r="W6" s="243"/>
      <c r="X6" s="243"/>
      <c r="Y6" s="243"/>
      <c r="Z6" s="243"/>
    </row>
    <row r="7" spans="1:26" x14ac:dyDescent="0.3">
      <c r="A7" s="259"/>
      <c r="B7" s="260"/>
      <c r="C7" s="260"/>
      <c r="D7" s="261"/>
      <c r="E7" s="261"/>
      <c r="F7" s="261"/>
      <c r="G7" s="247"/>
      <c r="H7" s="247"/>
      <c r="I7" s="247"/>
      <c r="J7" s="247"/>
      <c r="K7" s="247"/>
      <c r="L7" s="247"/>
      <c r="M7" s="247"/>
      <c r="N7" s="247"/>
      <c r="O7" s="247"/>
      <c r="P7" s="247"/>
      <c r="Q7" s="247"/>
      <c r="R7" s="247"/>
      <c r="S7" s="247"/>
      <c r="T7" s="247"/>
      <c r="U7" s="247"/>
      <c r="V7" s="247"/>
      <c r="W7" s="247"/>
      <c r="X7" s="247"/>
      <c r="Y7" s="247"/>
      <c r="Z7" s="247"/>
    </row>
    <row r="8" spans="1:26" x14ac:dyDescent="0.3">
      <c r="A8" s="253"/>
      <c r="B8" s="255" t="s">
        <v>763</v>
      </c>
      <c r="C8" s="253"/>
      <c r="D8" s="254"/>
      <c r="E8" s="254"/>
      <c r="F8" s="254"/>
      <c r="G8" s="254"/>
      <c r="H8" s="254"/>
      <c r="I8" s="254"/>
      <c r="J8" s="254"/>
      <c r="K8" s="254"/>
      <c r="L8" s="254"/>
      <c r="M8" s="254"/>
      <c r="N8" s="254"/>
      <c r="O8" s="254"/>
      <c r="P8" s="254"/>
      <c r="Q8" s="254"/>
      <c r="R8" s="254"/>
      <c r="S8" s="254"/>
      <c r="T8" s="254"/>
      <c r="U8" s="254"/>
      <c r="V8" s="254"/>
      <c r="W8" s="254"/>
      <c r="X8" s="254"/>
      <c r="Y8" s="254"/>
      <c r="Z8" s="254"/>
    </row>
    <row r="9" spans="1:26" ht="28.2" x14ac:dyDescent="0.3">
      <c r="A9" s="253"/>
      <c r="B9" s="256" t="s">
        <v>764</v>
      </c>
      <c r="C9" s="253"/>
      <c r="D9" s="254"/>
      <c r="E9" s="254"/>
      <c r="F9" s="254"/>
      <c r="G9" s="254"/>
      <c r="H9" s="254"/>
      <c r="I9" s="254"/>
      <c r="J9" s="254"/>
      <c r="K9" s="254"/>
      <c r="L9" s="254"/>
      <c r="M9" s="254"/>
      <c r="N9" s="254"/>
      <c r="O9" s="254"/>
      <c r="P9" s="254"/>
      <c r="Q9" s="254"/>
      <c r="R9" s="254"/>
      <c r="S9" s="254"/>
      <c r="T9" s="254"/>
      <c r="U9" s="254"/>
      <c r="V9" s="254"/>
      <c r="W9" s="254"/>
      <c r="X9" s="254"/>
      <c r="Y9" s="254"/>
      <c r="Z9" s="254"/>
    </row>
    <row r="10" spans="1:26" x14ac:dyDescent="0.3">
      <c r="A10" s="259"/>
      <c r="B10" s="500" t="s">
        <v>851</v>
      </c>
      <c r="C10" s="260"/>
      <c r="D10" s="261"/>
      <c r="E10" s="261"/>
      <c r="F10" s="261"/>
      <c r="G10" s="247"/>
      <c r="H10" s="247"/>
      <c r="I10" s="247"/>
      <c r="J10" s="247"/>
      <c r="K10" s="247"/>
      <c r="L10" s="247"/>
      <c r="M10" s="247"/>
      <c r="N10" s="247"/>
      <c r="O10" s="247"/>
      <c r="P10" s="247"/>
      <c r="Q10" s="247"/>
      <c r="R10" s="247"/>
      <c r="S10" s="247"/>
      <c r="T10" s="247"/>
      <c r="U10" s="247"/>
      <c r="V10" s="247"/>
      <c r="W10" s="247"/>
      <c r="X10" s="247"/>
      <c r="Y10" s="247"/>
      <c r="Z10" s="247"/>
    </row>
    <row r="11" spans="1:26" x14ac:dyDescent="0.3">
      <c r="A11" s="259"/>
      <c r="B11" s="501" t="s">
        <v>854</v>
      </c>
      <c r="C11" s="260"/>
      <c r="D11" s="261"/>
      <c r="E11" s="261"/>
      <c r="F11" s="261"/>
      <c r="G11" s="247"/>
      <c r="H11" s="247"/>
      <c r="I11" s="247"/>
      <c r="J11" s="247"/>
      <c r="K11" s="247"/>
      <c r="L11" s="247"/>
      <c r="M11" s="247"/>
      <c r="N11" s="247"/>
      <c r="O11" s="247"/>
      <c r="P11" s="247"/>
      <c r="Q11" s="247"/>
      <c r="R11" s="247"/>
      <c r="S11" s="247"/>
      <c r="T11" s="247"/>
      <c r="U11" s="247"/>
      <c r="V11" s="247"/>
      <c r="W11" s="247"/>
      <c r="X11" s="247"/>
      <c r="Y11" s="247"/>
      <c r="Z11" s="247"/>
    </row>
    <row r="12" spans="1:26" x14ac:dyDescent="0.3">
      <c r="A12" s="259"/>
      <c r="B12" s="501" t="s">
        <v>852</v>
      </c>
      <c r="C12" s="260"/>
      <c r="D12" s="261"/>
      <c r="E12" s="261"/>
      <c r="F12" s="261"/>
      <c r="G12" s="247"/>
      <c r="H12" s="247"/>
      <c r="I12" s="247"/>
      <c r="J12" s="247"/>
      <c r="K12" s="247"/>
      <c r="L12" s="247"/>
      <c r="M12" s="247"/>
      <c r="N12" s="247"/>
      <c r="O12" s="247"/>
      <c r="P12" s="247"/>
      <c r="Q12" s="247"/>
      <c r="R12" s="247"/>
      <c r="S12" s="247"/>
      <c r="T12" s="247"/>
      <c r="U12" s="247"/>
      <c r="V12" s="247"/>
      <c r="W12" s="247"/>
      <c r="X12" s="247"/>
      <c r="Y12" s="247"/>
      <c r="Z12" s="247"/>
    </row>
    <row r="13" spans="1:26" x14ac:dyDescent="0.3">
      <c r="A13" s="259"/>
      <c r="B13" s="501" t="s">
        <v>853</v>
      </c>
      <c r="C13" s="260"/>
      <c r="D13" s="261"/>
      <c r="E13" s="261"/>
      <c r="F13" s="261"/>
      <c r="G13" s="247"/>
      <c r="H13" s="247"/>
      <c r="I13" s="247"/>
      <c r="J13" s="247"/>
      <c r="K13" s="247"/>
      <c r="L13" s="247"/>
      <c r="M13" s="247"/>
      <c r="N13" s="247"/>
      <c r="O13" s="247"/>
      <c r="P13" s="247"/>
      <c r="Q13" s="247"/>
      <c r="R13" s="247"/>
      <c r="S13" s="247"/>
      <c r="T13" s="247"/>
      <c r="U13" s="247"/>
      <c r="V13" s="247"/>
      <c r="W13" s="247"/>
      <c r="X13" s="247"/>
      <c r="Y13" s="247"/>
      <c r="Z13" s="247"/>
    </row>
    <row r="14" spans="1:26" x14ac:dyDescent="0.3">
      <c r="A14" s="259"/>
      <c r="B14" s="501"/>
      <c r="C14" s="260"/>
      <c r="D14" s="261"/>
      <c r="E14" s="261"/>
      <c r="F14" s="261"/>
      <c r="G14" s="247"/>
      <c r="H14" s="247"/>
      <c r="I14" s="247"/>
      <c r="J14" s="247"/>
      <c r="K14" s="247"/>
      <c r="L14" s="247"/>
      <c r="M14" s="247"/>
      <c r="N14" s="247"/>
      <c r="O14" s="247"/>
      <c r="P14" s="247"/>
      <c r="Q14" s="247"/>
      <c r="R14" s="247"/>
      <c r="S14" s="247"/>
      <c r="T14" s="247"/>
      <c r="U14" s="247"/>
      <c r="V14" s="247"/>
      <c r="W14" s="247"/>
      <c r="X14" s="247"/>
      <c r="Y14" s="247"/>
      <c r="Z14" s="247"/>
    </row>
    <row r="15" spans="1:26" ht="27.6" x14ac:dyDescent="0.3">
      <c r="A15" s="259"/>
      <c r="B15" s="502" t="s">
        <v>860</v>
      </c>
      <c r="C15" s="260"/>
      <c r="D15" s="261"/>
      <c r="E15" s="261"/>
      <c r="F15" s="261"/>
      <c r="G15" s="247"/>
      <c r="H15" s="247"/>
      <c r="I15" s="247"/>
      <c r="J15" s="247"/>
      <c r="K15" s="247"/>
      <c r="L15" s="247"/>
      <c r="M15" s="247"/>
      <c r="N15" s="247"/>
      <c r="O15" s="247"/>
      <c r="P15" s="247"/>
      <c r="Q15" s="247"/>
      <c r="R15" s="247"/>
      <c r="S15" s="247"/>
      <c r="T15" s="247"/>
      <c r="U15" s="247"/>
      <c r="V15" s="247"/>
      <c r="W15" s="247"/>
      <c r="X15" s="247"/>
      <c r="Y15" s="247"/>
      <c r="Z15" s="247"/>
    </row>
    <row r="16" spans="1:26" x14ac:dyDescent="0.3">
      <c r="A16" s="259"/>
      <c r="B16" s="505" t="s">
        <v>857</v>
      </c>
      <c r="C16" s="260"/>
      <c r="D16" s="261"/>
      <c r="E16" s="261"/>
      <c r="F16" s="261"/>
      <c r="G16" s="247"/>
      <c r="H16" s="247"/>
      <c r="I16" s="247"/>
      <c r="J16" s="247"/>
      <c r="K16" s="247"/>
      <c r="L16" s="247"/>
      <c r="M16" s="247"/>
      <c r="N16" s="247"/>
      <c r="O16" s="247"/>
      <c r="P16" s="247"/>
      <c r="Q16" s="247"/>
      <c r="R16" s="247"/>
      <c r="S16" s="247"/>
      <c r="T16" s="247"/>
      <c r="U16" s="247"/>
      <c r="V16" s="247"/>
      <c r="W16" s="247"/>
      <c r="X16" s="247"/>
      <c r="Y16" s="247"/>
      <c r="Z16" s="247"/>
    </row>
    <row r="17" spans="1:26" ht="28.2" x14ac:dyDescent="0.3">
      <c r="A17" s="253"/>
      <c r="B17" s="503" t="s">
        <v>861</v>
      </c>
      <c r="C17" s="253"/>
      <c r="D17" s="254"/>
      <c r="E17" s="254"/>
      <c r="F17" s="254"/>
      <c r="G17" s="254"/>
      <c r="H17" s="254"/>
      <c r="I17" s="254"/>
      <c r="J17" s="254"/>
      <c r="K17" s="254"/>
      <c r="L17" s="254"/>
      <c r="M17" s="254"/>
      <c r="N17" s="254"/>
      <c r="O17" s="254"/>
      <c r="P17" s="254"/>
      <c r="Q17" s="254"/>
      <c r="R17" s="254"/>
      <c r="S17" s="254"/>
      <c r="T17" s="254"/>
      <c r="U17" s="254"/>
      <c r="V17" s="254"/>
      <c r="W17" s="254"/>
      <c r="X17" s="254"/>
      <c r="Y17" s="254"/>
      <c r="Z17" s="254"/>
    </row>
    <row r="18" spans="1:26" ht="42" x14ac:dyDescent="0.3">
      <c r="A18" s="253"/>
      <c r="B18" s="503" t="s">
        <v>855</v>
      </c>
      <c r="C18" s="253"/>
      <c r="D18" s="254"/>
      <c r="E18" s="254"/>
      <c r="F18" s="254"/>
      <c r="G18" s="254"/>
      <c r="H18" s="254"/>
      <c r="I18" s="254"/>
      <c r="J18" s="254"/>
      <c r="K18" s="254"/>
      <c r="L18" s="254"/>
      <c r="M18" s="254"/>
      <c r="N18" s="254"/>
      <c r="O18" s="254"/>
      <c r="P18" s="254"/>
      <c r="Q18" s="254"/>
      <c r="R18" s="254"/>
      <c r="S18" s="254"/>
      <c r="T18" s="254"/>
      <c r="U18" s="254"/>
      <c r="V18" s="254"/>
      <c r="W18" s="254"/>
      <c r="X18" s="254"/>
      <c r="Y18" s="254"/>
      <c r="Z18" s="254"/>
    </row>
    <row r="19" spans="1:26" x14ac:dyDescent="0.3">
      <c r="A19" s="253"/>
      <c r="B19" s="503" t="s">
        <v>856</v>
      </c>
      <c r="C19" s="253"/>
      <c r="D19" s="254"/>
      <c r="E19" s="254"/>
      <c r="F19" s="254"/>
      <c r="G19" s="254"/>
      <c r="H19" s="254"/>
      <c r="I19" s="254"/>
      <c r="J19" s="254"/>
      <c r="K19" s="254"/>
      <c r="L19" s="254"/>
      <c r="M19" s="254"/>
      <c r="N19" s="254"/>
      <c r="O19" s="254"/>
      <c r="P19" s="254"/>
      <c r="Q19" s="254"/>
      <c r="R19" s="254"/>
      <c r="S19" s="254"/>
      <c r="T19" s="254"/>
      <c r="U19" s="254"/>
      <c r="V19" s="254"/>
      <c r="W19" s="254"/>
      <c r="X19" s="254"/>
      <c r="Y19" s="254"/>
      <c r="Z19" s="254"/>
    </row>
    <row r="20" spans="1:26" x14ac:dyDescent="0.3">
      <c r="A20" s="253"/>
      <c r="B20" s="506" t="s">
        <v>858</v>
      </c>
      <c r="C20" s="253"/>
      <c r="D20" s="254"/>
      <c r="E20" s="254"/>
      <c r="F20" s="254"/>
      <c r="G20" s="254"/>
      <c r="H20" s="254"/>
      <c r="I20" s="254"/>
      <c r="J20" s="254"/>
      <c r="K20" s="254"/>
      <c r="L20" s="254"/>
      <c r="M20" s="254"/>
      <c r="N20" s="254"/>
      <c r="O20" s="254"/>
      <c r="P20" s="254"/>
      <c r="Q20" s="254"/>
      <c r="R20" s="254"/>
      <c r="S20" s="254"/>
      <c r="T20" s="254"/>
      <c r="U20" s="254"/>
      <c r="V20" s="254"/>
      <c r="W20" s="254"/>
      <c r="X20" s="254"/>
      <c r="Y20" s="254"/>
      <c r="Z20" s="254"/>
    </row>
    <row r="21" spans="1:26" ht="55.8" x14ac:dyDescent="0.3">
      <c r="A21" s="253"/>
      <c r="B21" s="503" t="s">
        <v>859</v>
      </c>
      <c r="C21" s="253"/>
      <c r="D21" s="254"/>
      <c r="E21" s="254"/>
      <c r="F21" s="254"/>
      <c r="G21" s="254"/>
      <c r="H21" s="254"/>
      <c r="I21" s="254"/>
      <c r="J21" s="254"/>
      <c r="K21" s="254"/>
      <c r="L21" s="254"/>
      <c r="M21" s="254"/>
      <c r="N21" s="254"/>
      <c r="O21" s="254"/>
      <c r="P21" s="254"/>
      <c r="Q21" s="254"/>
      <c r="R21" s="254"/>
      <c r="S21" s="254"/>
      <c r="T21" s="254"/>
      <c r="U21" s="254"/>
      <c r="V21" s="254"/>
      <c r="W21" s="254"/>
      <c r="X21" s="254"/>
      <c r="Y21" s="254"/>
      <c r="Z21" s="254"/>
    </row>
    <row r="22" spans="1:26" x14ac:dyDescent="0.3">
      <c r="A22" s="253"/>
      <c r="B22" s="504" t="s">
        <v>618</v>
      </c>
      <c r="C22" s="253"/>
      <c r="D22" s="254"/>
      <c r="E22" s="254"/>
      <c r="F22" s="254"/>
      <c r="G22" s="254"/>
      <c r="H22" s="254"/>
      <c r="I22" s="254"/>
      <c r="J22" s="254"/>
      <c r="K22" s="254"/>
      <c r="L22" s="254"/>
      <c r="M22" s="254"/>
      <c r="N22" s="254"/>
      <c r="O22" s="254"/>
      <c r="P22" s="254"/>
      <c r="Q22" s="254"/>
      <c r="R22" s="254"/>
      <c r="S22" s="254"/>
      <c r="T22" s="254"/>
      <c r="U22" s="254"/>
      <c r="V22" s="254"/>
      <c r="W22" s="254"/>
      <c r="X22" s="254"/>
      <c r="Y22" s="254"/>
      <c r="Z22" s="254"/>
    </row>
    <row r="23" spans="1:26" x14ac:dyDescent="0.3">
      <c r="A23" s="253"/>
      <c r="B23" s="253"/>
      <c r="C23" s="253"/>
      <c r="D23" s="254"/>
      <c r="E23" s="254"/>
      <c r="F23" s="254"/>
      <c r="G23" s="254"/>
      <c r="H23" s="254"/>
      <c r="I23" s="254"/>
      <c r="J23" s="254"/>
      <c r="K23" s="254"/>
      <c r="L23" s="254"/>
      <c r="M23" s="254"/>
      <c r="N23" s="254"/>
      <c r="O23" s="254"/>
      <c r="P23" s="254"/>
      <c r="Q23" s="254"/>
      <c r="R23" s="254"/>
      <c r="S23" s="254"/>
      <c r="T23" s="254"/>
      <c r="U23" s="254"/>
      <c r="V23" s="254"/>
      <c r="W23" s="254"/>
      <c r="X23" s="254"/>
      <c r="Y23" s="254"/>
      <c r="Z23" s="254"/>
    </row>
    <row r="24" spans="1:26" x14ac:dyDescent="0.3">
      <c r="A24" s="253"/>
      <c r="B24" s="253"/>
      <c r="C24" s="253"/>
      <c r="D24" s="254"/>
      <c r="E24" s="254"/>
      <c r="F24" s="254"/>
      <c r="G24" s="254"/>
      <c r="H24" s="254"/>
      <c r="I24" s="254"/>
      <c r="J24" s="254"/>
      <c r="K24" s="254"/>
      <c r="L24" s="254"/>
      <c r="M24" s="254"/>
      <c r="N24" s="254"/>
      <c r="O24" s="254"/>
      <c r="P24" s="254"/>
      <c r="Q24" s="254"/>
      <c r="R24" s="254"/>
      <c r="S24" s="254"/>
      <c r="T24" s="254"/>
      <c r="U24" s="254"/>
      <c r="V24" s="254"/>
      <c r="W24" s="254"/>
      <c r="X24" s="254"/>
      <c r="Y24" s="254"/>
      <c r="Z24" s="254"/>
    </row>
    <row r="25" spans="1:26" x14ac:dyDescent="0.3">
      <c r="A25" s="253"/>
      <c r="B25" s="253"/>
      <c r="C25" s="253"/>
      <c r="D25" s="254"/>
      <c r="E25" s="254"/>
      <c r="F25" s="254"/>
      <c r="G25" s="254"/>
      <c r="H25" s="254"/>
      <c r="I25" s="254"/>
      <c r="J25" s="254"/>
      <c r="K25" s="254"/>
      <c r="L25" s="254"/>
      <c r="M25" s="254"/>
      <c r="N25" s="254"/>
      <c r="O25" s="254"/>
      <c r="P25" s="254"/>
      <c r="Q25" s="254"/>
      <c r="R25" s="254"/>
      <c r="S25" s="254"/>
      <c r="T25" s="254"/>
      <c r="U25" s="254"/>
      <c r="V25" s="254"/>
      <c r="W25" s="254"/>
      <c r="X25" s="254"/>
      <c r="Y25" s="254"/>
      <c r="Z25" s="254"/>
    </row>
    <row r="26" spans="1:26" x14ac:dyDescent="0.3">
      <c r="A26" s="253"/>
      <c r="B26" s="253"/>
      <c r="C26" s="253"/>
      <c r="D26" s="254"/>
      <c r="E26" s="254"/>
      <c r="F26" s="254"/>
      <c r="G26" s="254"/>
      <c r="H26" s="254"/>
      <c r="I26" s="254"/>
      <c r="J26" s="254"/>
      <c r="K26" s="254"/>
      <c r="L26" s="254"/>
      <c r="M26" s="254"/>
      <c r="N26" s="254"/>
      <c r="O26" s="254"/>
      <c r="P26" s="254"/>
      <c r="Q26" s="254"/>
      <c r="R26" s="254"/>
      <c r="S26" s="254"/>
      <c r="T26" s="254"/>
      <c r="U26" s="254"/>
      <c r="V26" s="254"/>
      <c r="W26" s="254"/>
      <c r="X26" s="254"/>
      <c r="Y26" s="254"/>
      <c r="Z26" s="254"/>
    </row>
    <row r="27" spans="1:26" x14ac:dyDescent="0.3">
      <c r="A27" s="253"/>
      <c r="B27" s="253"/>
      <c r="C27" s="253"/>
      <c r="D27" s="254"/>
      <c r="E27" s="254"/>
      <c r="F27" s="254"/>
      <c r="G27" s="254"/>
      <c r="H27" s="254"/>
      <c r="I27" s="254"/>
      <c r="J27" s="254"/>
      <c r="K27" s="254"/>
      <c r="L27" s="254"/>
      <c r="M27" s="254"/>
      <c r="N27" s="254"/>
      <c r="O27" s="254"/>
      <c r="P27" s="254"/>
      <c r="Q27" s="254"/>
      <c r="R27" s="254"/>
      <c r="S27" s="254"/>
      <c r="T27" s="254"/>
      <c r="U27" s="254"/>
      <c r="V27" s="254"/>
      <c r="W27" s="254"/>
      <c r="X27" s="254"/>
      <c r="Y27" s="254"/>
      <c r="Z27" s="254"/>
    </row>
    <row r="28" spans="1:26" x14ac:dyDescent="0.3">
      <c r="A28" s="253"/>
      <c r="B28" s="253"/>
      <c r="C28" s="253"/>
      <c r="D28" s="254"/>
      <c r="E28" s="254"/>
      <c r="F28" s="254"/>
      <c r="G28" s="254"/>
      <c r="H28" s="254"/>
      <c r="I28" s="254"/>
      <c r="J28" s="254"/>
      <c r="K28" s="254"/>
      <c r="L28" s="254"/>
      <c r="M28" s="254"/>
      <c r="N28" s="254"/>
      <c r="O28" s="254"/>
      <c r="P28" s="254"/>
      <c r="Q28" s="254"/>
      <c r="R28" s="254"/>
      <c r="S28" s="254"/>
      <c r="T28" s="254"/>
      <c r="U28" s="254"/>
      <c r="V28" s="254"/>
      <c r="W28" s="254"/>
      <c r="X28" s="254"/>
      <c r="Y28" s="254"/>
      <c r="Z28" s="254"/>
    </row>
    <row r="29" spans="1:26" x14ac:dyDescent="0.3">
      <c r="A29" s="253"/>
      <c r="B29" s="253"/>
      <c r="C29" s="253"/>
      <c r="D29" s="254"/>
      <c r="E29" s="254"/>
      <c r="F29" s="254"/>
      <c r="G29" s="254"/>
      <c r="H29" s="254"/>
      <c r="I29" s="254"/>
      <c r="J29" s="254"/>
      <c r="K29" s="254"/>
      <c r="L29" s="254"/>
      <c r="M29" s="254"/>
      <c r="N29" s="254"/>
      <c r="O29" s="254"/>
      <c r="P29" s="254"/>
      <c r="Q29" s="254"/>
      <c r="R29" s="254"/>
      <c r="S29" s="254"/>
      <c r="T29" s="254"/>
      <c r="U29" s="254"/>
      <c r="V29" s="254"/>
      <c r="W29" s="254"/>
      <c r="X29" s="254"/>
      <c r="Y29" s="254"/>
      <c r="Z29" s="254"/>
    </row>
    <row r="30" spans="1:26" x14ac:dyDescent="0.3">
      <c r="A30" s="253"/>
      <c r="B30" s="253"/>
      <c r="C30" s="253"/>
      <c r="D30" s="254"/>
      <c r="E30" s="254"/>
      <c r="F30" s="254"/>
      <c r="G30" s="254"/>
      <c r="H30" s="254"/>
      <c r="I30" s="254"/>
      <c r="J30" s="254"/>
      <c r="K30" s="254"/>
      <c r="L30" s="254"/>
      <c r="M30" s="254"/>
      <c r="N30" s="254"/>
      <c r="O30" s="254"/>
      <c r="P30" s="254"/>
      <c r="Q30" s="254"/>
      <c r="R30" s="254"/>
      <c r="S30" s="254"/>
      <c r="T30" s="254"/>
      <c r="U30" s="254"/>
      <c r="V30" s="254"/>
      <c r="W30" s="254"/>
      <c r="X30" s="254"/>
      <c r="Y30" s="254"/>
      <c r="Z30" s="254"/>
    </row>
    <row r="31" spans="1:26" x14ac:dyDescent="0.3">
      <c r="A31" s="253"/>
      <c r="B31" s="253"/>
      <c r="C31" s="253"/>
      <c r="D31" s="254"/>
      <c r="E31" s="254"/>
      <c r="F31" s="254"/>
      <c r="G31" s="254"/>
      <c r="H31" s="254"/>
      <c r="I31" s="254"/>
      <c r="J31" s="254"/>
      <c r="K31" s="254"/>
      <c r="L31" s="254"/>
      <c r="M31" s="254"/>
      <c r="N31" s="254"/>
      <c r="O31" s="254"/>
      <c r="P31" s="254"/>
      <c r="Q31" s="254"/>
      <c r="R31" s="254"/>
      <c r="S31" s="254"/>
      <c r="T31" s="254"/>
      <c r="U31" s="254"/>
      <c r="V31" s="254"/>
      <c r="W31" s="254"/>
      <c r="X31" s="254"/>
      <c r="Y31" s="254"/>
      <c r="Z31" s="254"/>
    </row>
    <row r="32" spans="1:26" x14ac:dyDescent="0.3">
      <c r="A32" s="253"/>
      <c r="B32" s="253"/>
      <c r="C32" s="253"/>
      <c r="D32" s="254"/>
      <c r="E32" s="254"/>
      <c r="F32" s="254"/>
      <c r="G32" s="254"/>
      <c r="H32" s="254"/>
      <c r="I32" s="254"/>
      <c r="J32" s="254"/>
      <c r="K32" s="254"/>
      <c r="L32" s="254"/>
      <c r="M32" s="254"/>
      <c r="N32" s="254"/>
      <c r="O32" s="254"/>
      <c r="P32" s="254"/>
      <c r="Q32" s="254"/>
      <c r="R32" s="254"/>
      <c r="S32" s="254"/>
      <c r="T32" s="254"/>
      <c r="U32" s="254"/>
      <c r="V32" s="254"/>
      <c r="W32" s="254"/>
      <c r="X32" s="254"/>
      <c r="Y32" s="254"/>
      <c r="Z32" s="254"/>
    </row>
    <row r="33" spans="1:26" x14ac:dyDescent="0.3">
      <c r="A33" s="253"/>
      <c r="B33" s="253"/>
      <c r="C33" s="253"/>
      <c r="D33" s="254"/>
      <c r="E33" s="254"/>
      <c r="F33" s="254"/>
      <c r="G33" s="254"/>
      <c r="H33" s="254"/>
      <c r="I33" s="254"/>
      <c r="J33" s="254"/>
      <c r="K33" s="254"/>
      <c r="L33" s="254"/>
      <c r="M33" s="254"/>
      <c r="N33" s="254"/>
      <c r="O33" s="254"/>
      <c r="P33" s="254"/>
      <c r="Q33" s="254"/>
      <c r="R33" s="254"/>
      <c r="S33" s="254"/>
      <c r="T33" s="254"/>
      <c r="U33" s="254"/>
      <c r="V33" s="254"/>
      <c r="W33" s="254"/>
      <c r="X33" s="254"/>
      <c r="Y33" s="254"/>
      <c r="Z33" s="254"/>
    </row>
    <row r="34" spans="1:26" x14ac:dyDescent="0.3">
      <c r="A34" s="253"/>
      <c r="B34" s="253"/>
      <c r="C34" s="253"/>
      <c r="D34" s="254"/>
      <c r="E34" s="254"/>
      <c r="F34" s="254"/>
      <c r="G34" s="254"/>
      <c r="H34" s="254"/>
      <c r="I34" s="254"/>
      <c r="J34" s="254"/>
      <c r="K34" s="254"/>
      <c r="L34" s="254"/>
      <c r="M34" s="254"/>
      <c r="N34" s="254"/>
      <c r="O34" s="254"/>
      <c r="P34" s="254"/>
      <c r="Q34" s="254"/>
      <c r="R34" s="254"/>
      <c r="S34" s="254"/>
      <c r="T34" s="254"/>
      <c r="U34" s="254"/>
      <c r="V34" s="254"/>
      <c r="W34" s="254"/>
      <c r="X34" s="254"/>
      <c r="Y34" s="254"/>
      <c r="Z34" s="254"/>
    </row>
    <row r="35" spans="1:26" x14ac:dyDescent="0.3">
      <c r="A35" s="253"/>
      <c r="B35" s="253"/>
      <c r="C35" s="253"/>
      <c r="D35" s="254"/>
      <c r="E35" s="254"/>
      <c r="F35" s="254"/>
      <c r="G35" s="254"/>
      <c r="H35" s="254"/>
      <c r="I35" s="254"/>
      <c r="J35" s="254"/>
      <c r="K35" s="254"/>
      <c r="L35" s="254"/>
      <c r="M35" s="254"/>
      <c r="N35" s="254"/>
      <c r="O35" s="254"/>
      <c r="P35" s="254"/>
      <c r="Q35" s="254"/>
      <c r="R35" s="254"/>
      <c r="S35" s="254"/>
      <c r="T35" s="254"/>
      <c r="U35" s="254"/>
      <c r="V35" s="254"/>
      <c r="W35" s="254"/>
      <c r="X35" s="254"/>
      <c r="Y35" s="254"/>
      <c r="Z35" s="254"/>
    </row>
    <row r="36" spans="1:26" x14ac:dyDescent="0.3">
      <c r="A36" s="253"/>
      <c r="B36" s="253"/>
      <c r="C36" s="253"/>
      <c r="D36" s="254"/>
      <c r="E36" s="254"/>
      <c r="F36" s="254"/>
      <c r="G36" s="254"/>
      <c r="H36" s="254"/>
      <c r="I36" s="254"/>
      <c r="J36" s="254"/>
      <c r="K36" s="254"/>
      <c r="L36" s="254"/>
      <c r="M36" s="254"/>
      <c r="N36" s="254"/>
      <c r="O36" s="254"/>
      <c r="P36" s="254"/>
      <c r="Q36" s="254"/>
      <c r="R36" s="254"/>
      <c r="S36" s="254"/>
      <c r="T36" s="254"/>
      <c r="U36" s="254"/>
      <c r="V36" s="254"/>
      <c r="W36" s="254"/>
      <c r="X36" s="254"/>
      <c r="Y36" s="254"/>
      <c r="Z36" s="254"/>
    </row>
    <row r="37" spans="1:26" x14ac:dyDescent="0.3">
      <c r="A37" s="253"/>
      <c r="B37" s="253"/>
      <c r="C37" s="253"/>
      <c r="D37" s="254"/>
      <c r="E37" s="254"/>
      <c r="F37" s="254"/>
      <c r="G37" s="254"/>
      <c r="H37" s="254"/>
      <c r="I37" s="254"/>
      <c r="J37" s="254"/>
      <c r="K37" s="254"/>
      <c r="L37" s="254"/>
      <c r="M37" s="254"/>
      <c r="N37" s="254"/>
      <c r="O37" s="254"/>
      <c r="P37" s="254"/>
      <c r="Q37" s="254"/>
      <c r="R37" s="254"/>
      <c r="S37" s="254"/>
      <c r="T37" s="254"/>
      <c r="U37" s="254"/>
      <c r="V37" s="254"/>
      <c r="W37" s="254"/>
      <c r="X37" s="254"/>
      <c r="Y37" s="254"/>
      <c r="Z37" s="254"/>
    </row>
    <row r="38" spans="1:26" x14ac:dyDescent="0.3">
      <c r="A38" s="253"/>
      <c r="B38" s="253"/>
      <c r="C38" s="253"/>
      <c r="D38" s="254"/>
      <c r="E38" s="254"/>
      <c r="F38" s="254"/>
      <c r="G38" s="254"/>
      <c r="H38" s="254"/>
      <c r="I38" s="254"/>
      <c r="J38" s="254"/>
      <c r="K38" s="254"/>
      <c r="L38" s="254"/>
      <c r="M38" s="254"/>
      <c r="N38" s="254"/>
      <c r="O38" s="254"/>
      <c r="P38" s="254"/>
      <c r="Q38" s="254"/>
      <c r="R38" s="254"/>
      <c r="S38" s="254"/>
      <c r="T38" s="254"/>
      <c r="U38" s="254"/>
      <c r="V38" s="254"/>
      <c r="W38" s="254"/>
      <c r="X38" s="254"/>
      <c r="Y38" s="254"/>
      <c r="Z38" s="254"/>
    </row>
    <row r="39" spans="1:26" x14ac:dyDescent="0.3">
      <c r="A39" s="253"/>
      <c r="B39" s="253"/>
      <c r="C39" s="253"/>
      <c r="D39" s="254"/>
      <c r="E39" s="254"/>
      <c r="F39" s="254"/>
      <c r="G39" s="254"/>
      <c r="H39" s="254"/>
      <c r="I39" s="254"/>
      <c r="J39" s="254"/>
      <c r="K39" s="254"/>
      <c r="L39" s="254"/>
      <c r="M39" s="254"/>
      <c r="N39" s="254"/>
      <c r="O39" s="254"/>
      <c r="P39" s="254"/>
      <c r="Q39" s="254"/>
      <c r="R39" s="254"/>
      <c r="S39" s="254"/>
      <c r="T39" s="254"/>
      <c r="U39" s="254"/>
      <c r="V39" s="254"/>
      <c r="W39" s="254"/>
      <c r="X39" s="254"/>
      <c r="Y39" s="254"/>
      <c r="Z39" s="254"/>
    </row>
    <row r="40" spans="1:26" x14ac:dyDescent="0.3">
      <c r="A40" s="253"/>
      <c r="B40" s="253"/>
      <c r="C40" s="253"/>
      <c r="D40" s="254"/>
      <c r="E40" s="254"/>
      <c r="F40" s="254"/>
      <c r="G40" s="254"/>
      <c r="H40" s="254"/>
      <c r="I40" s="254"/>
      <c r="J40" s="254"/>
      <c r="K40" s="254"/>
      <c r="L40" s="254"/>
      <c r="M40" s="254"/>
      <c r="N40" s="254"/>
      <c r="O40" s="254"/>
      <c r="P40" s="254"/>
      <c r="Q40" s="254"/>
      <c r="R40" s="254"/>
      <c r="S40" s="254"/>
      <c r="T40" s="254"/>
      <c r="U40" s="254"/>
      <c r="V40" s="254"/>
      <c r="W40" s="254"/>
      <c r="X40" s="254"/>
      <c r="Y40" s="254"/>
      <c r="Z40" s="254"/>
    </row>
    <row r="41" spans="1:26" x14ac:dyDescent="0.3">
      <c r="A41" s="253"/>
      <c r="B41" s="253"/>
      <c r="C41" s="253"/>
      <c r="D41" s="254"/>
      <c r="E41" s="254"/>
      <c r="F41" s="254"/>
      <c r="G41" s="254"/>
      <c r="H41" s="254"/>
      <c r="I41" s="254"/>
      <c r="J41" s="254"/>
      <c r="K41" s="254"/>
      <c r="L41" s="254"/>
      <c r="M41" s="254"/>
      <c r="N41" s="254"/>
      <c r="O41" s="254"/>
      <c r="P41" s="254"/>
      <c r="Q41" s="254"/>
      <c r="R41" s="254"/>
      <c r="S41" s="254"/>
      <c r="T41" s="254"/>
      <c r="U41" s="254"/>
      <c r="V41" s="254"/>
      <c r="W41" s="254"/>
      <c r="X41" s="254"/>
      <c r="Y41" s="254"/>
      <c r="Z41" s="254"/>
    </row>
    <row r="42" spans="1:26" x14ac:dyDescent="0.3">
      <c r="A42" s="253"/>
      <c r="B42" s="253"/>
      <c r="C42" s="253"/>
      <c r="D42" s="254"/>
      <c r="E42" s="254"/>
      <c r="F42" s="254"/>
      <c r="G42" s="254"/>
      <c r="H42" s="254"/>
      <c r="I42" s="254"/>
      <c r="J42" s="254"/>
      <c r="K42" s="254"/>
      <c r="L42" s="254"/>
      <c r="M42" s="254"/>
      <c r="N42" s="254"/>
      <c r="O42" s="254"/>
      <c r="P42" s="254"/>
      <c r="Q42" s="254"/>
      <c r="R42" s="254"/>
      <c r="S42" s="254"/>
      <c r="T42" s="254"/>
      <c r="U42" s="254"/>
      <c r="V42" s="254"/>
      <c r="W42" s="254"/>
      <c r="X42" s="254"/>
      <c r="Y42" s="254"/>
      <c r="Z42" s="254"/>
    </row>
    <row r="43" spans="1:26" x14ac:dyDescent="0.3">
      <c r="B43" s="253"/>
      <c r="D43" s="258"/>
      <c r="E43" s="258"/>
      <c r="F43" s="258"/>
      <c r="G43" s="258"/>
      <c r="H43" s="258"/>
      <c r="I43" s="258"/>
      <c r="J43" s="258"/>
      <c r="K43" s="258"/>
      <c r="L43" s="258"/>
      <c r="M43" s="258"/>
      <c r="N43" s="258"/>
      <c r="O43" s="258"/>
      <c r="P43" s="258"/>
      <c r="Q43" s="258"/>
      <c r="R43" s="258"/>
      <c r="S43" s="258"/>
      <c r="T43" s="258"/>
      <c r="U43" s="258"/>
      <c r="V43" s="258"/>
      <c r="W43" s="258"/>
      <c r="X43" s="258"/>
      <c r="Y43" s="258"/>
      <c r="Z43" s="258"/>
    </row>
    <row r="44" spans="1:26" x14ac:dyDescent="0.3">
      <c r="B44" s="253"/>
      <c r="D44" s="258"/>
      <c r="E44" s="258"/>
      <c r="F44" s="258"/>
      <c r="G44" s="258"/>
      <c r="H44" s="258"/>
      <c r="I44" s="258"/>
      <c r="J44" s="258"/>
      <c r="K44" s="258"/>
      <c r="L44" s="258"/>
      <c r="M44" s="258"/>
      <c r="N44" s="258"/>
      <c r="O44" s="258"/>
      <c r="P44" s="258"/>
      <c r="Q44" s="258"/>
      <c r="R44" s="258"/>
      <c r="S44" s="258"/>
      <c r="T44" s="258"/>
      <c r="U44" s="258"/>
      <c r="V44" s="258"/>
      <c r="W44" s="258"/>
      <c r="X44" s="258"/>
      <c r="Y44" s="258"/>
      <c r="Z44" s="258"/>
    </row>
    <row r="45" spans="1:26" x14ac:dyDescent="0.3">
      <c r="B45" s="253"/>
      <c r="D45" s="258"/>
      <c r="E45" s="258"/>
      <c r="F45" s="258"/>
      <c r="G45" s="258"/>
      <c r="H45" s="258"/>
      <c r="I45" s="258"/>
      <c r="J45" s="258"/>
      <c r="K45" s="258"/>
      <c r="L45" s="258"/>
      <c r="M45" s="258"/>
      <c r="N45" s="258"/>
      <c r="O45" s="258"/>
      <c r="P45" s="258"/>
      <c r="Q45" s="258"/>
      <c r="R45" s="258"/>
      <c r="S45" s="258"/>
      <c r="T45" s="258"/>
      <c r="U45" s="258"/>
      <c r="V45" s="258"/>
      <c r="W45" s="258"/>
      <c r="X45" s="258"/>
      <c r="Y45" s="258"/>
      <c r="Z45" s="258"/>
    </row>
    <row r="46" spans="1:26" x14ac:dyDescent="0.3">
      <c r="B46" s="253"/>
      <c r="D46" s="258"/>
      <c r="E46" s="258"/>
      <c r="F46" s="258"/>
      <c r="G46" s="258"/>
      <c r="H46" s="258"/>
      <c r="I46" s="258"/>
      <c r="J46" s="258"/>
      <c r="K46" s="258"/>
      <c r="L46" s="258"/>
      <c r="M46" s="258"/>
      <c r="N46" s="258"/>
      <c r="O46" s="258"/>
      <c r="P46" s="258"/>
      <c r="Q46" s="258"/>
      <c r="R46" s="258"/>
      <c r="S46" s="258"/>
      <c r="T46" s="258"/>
      <c r="U46" s="258"/>
      <c r="V46" s="258"/>
      <c r="W46" s="258"/>
      <c r="X46" s="258"/>
      <c r="Y46" s="258"/>
      <c r="Z46" s="258"/>
    </row>
    <row r="47" spans="1:26" x14ac:dyDescent="0.3">
      <c r="B47" s="253"/>
      <c r="D47" s="258"/>
      <c r="E47" s="258"/>
      <c r="F47" s="258"/>
      <c r="G47" s="258"/>
      <c r="H47" s="258"/>
      <c r="I47" s="258"/>
      <c r="J47" s="258"/>
      <c r="K47" s="258"/>
      <c r="L47" s="258"/>
      <c r="M47" s="258"/>
      <c r="N47" s="258"/>
      <c r="O47" s="258"/>
      <c r="P47" s="258"/>
      <c r="Q47" s="258"/>
      <c r="R47" s="258"/>
      <c r="S47" s="258"/>
      <c r="T47" s="258"/>
      <c r="U47" s="258"/>
      <c r="V47" s="258"/>
      <c r="W47" s="258"/>
      <c r="X47" s="258"/>
      <c r="Y47" s="258"/>
      <c r="Z47" s="258"/>
    </row>
    <row r="48" spans="1:26" x14ac:dyDescent="0.3">
      <c r="B48" s="253"/>
      <c r="D48" s="258"/>
      <c r="E48" s="258"/>
      <c r="F48" s="258"/>
      <c r="G48" s="258"/>
      <c r="H48" s="258"/>
      <c r="I48" s="258"/>
      <c r="J48" s="258"/>
      <c r="K48" s="258"/>
      <c r="L48" s="258"/>
      <c r="M48" s="258"/>
      <c r="N48" s="258"/>
      <c r="O48" s="258"/>
      <c r="P48" s="258"/>
      <c r="Q48" s="258"/>
      <c r="R48" s="258"/>
      <c r="S48" s="258"/>
      <c r="T48" s="258"/>
      <c r="U48" s="258"/>
      <c r="V48" s="258"/>
      <c r="W48" s="258"/>
      <c r="X48" s="258"/>
      <c r="Y48" s="258"/>
      <c r="Z48" s="258"/>
    </row>
    <row r="49" spans="2:26" x14ac:dyDescent="0.3">
      <c r="B49" s="253"/>
      <c r="D49" s="258"/>
      <c r="E49" s="258"/>
      <c r="F49" s="258"/>
      <c r="G49" s="258"/>
      <c r="H49" s="258"/>
      <c r="I49" s="258"/>
      <c r="J49" s="258"/>
      <c r="K49" s="258"/>
      <c r="L49" s="258"/>
      <c r="M49" s="258"/>
      <c r="N49" s="258"/>
      <c r="O49" s="258"/>
      <c r="P49" s="258"/>
      <c r="Q49" s="258"/>
      <c r="R49" s="258"/>
      <c r="S49" s="258"/>
      <c r="T49" s="258"/>
      <c r="U49" s="258"/>
      <c r="V49" s="258"/>
      <c r="W49" s="258"/>
      <c r="X49" s="258"/>
      <c r="Y49" s="258"/>
      <c r="Z49" s="258"/>
    </row>
    <row r="50" spans="2:26" x14ac:dyDescent="0.3">
      <c r="B50" s="253"/>
      <c r="D50" s="258"/>
      <c r="E50" s="258"/>
      <c r="F50" s="258"/>
      <c r="G50" s="258"/>
      <c r="H50" s="258"/>
      <c r="I50" s="258"/>
      <c r="J50" s="258"/>
      <c r="K50" s="258"/>
      <c r="L50" s="258"/>
      <c r="M50" s="258"/>
      <c r="N50" s="258"/>
      <c r="O50" s="258"/>
      <c r="P50" s="258"/>
      <c r="Q50" s="258"/>
      <c r="R50" s="258"/>
      <c r="S50" s="258"/>
      <c r="T50" s="258"/>
      <c r="U50" s="258"/>
      <c r="V50" s="258"/>
      <c r="W50" s="258"/>
      <c r="X50" s="258"/>
      <c r="Y50" s="258"/>
      <c r="Z50" s="258"/>
    </row>
    <row r="51" spans="2:26" x14ac:dyDescent="0.3">
      <c r="B51" s="253"/>
      <c r="D51" s="258"/>
      <c r="E51" s="258"/>
      <c r="F51" s="258"/>
      <c r="G51" s="258"/>
      <c r="H51" s="258"/>
      <c r="I51" s="258"/>
      <c r="J51" s="258"/>
      <c r="K51" s="258"/>
      <c r="L51" s="258"/>
      <c r="M51" s="258"/>
      <c r="N51" s="258"/>
      <c r="O51" s="258"/>
      <c r="P51" s="258"/>
      <c r="Q51" s="258"/>
      <c r="R51" s="258"/>
      <c r="S51" s="258"/>
      <c r="T51" s="258"/>
      <c r="U51" s="258"/>
      <c r="V51" s="258"/>
      <c r="W51" s="258"/>
      <c r="X51" s="258"/>
      <c r="Y51" s="258"/>
      <c r="Z51" s="258"/>
    </row>
    <row r="52" spans="2:26" x14ac:dyDescent="0.3">
      <c r="B52" s="253"/>
      <c r="D52" s="258"/>
      <c r="E52" s="258"/>
      <c r="F52" s="258"/>
      <c r="G52" s="258"/>
      <c r="H52" s="258"/>
      <c r="I52" s="258"/>
      <c r="J52" s="258"/>
      <c r="K52" s="258"/>
      <c r="L52" s="258"/>
      <c r="M52" s="258"/>
      <c r="N52" s="258"/>
      <c r="O52" s="258"/>
      <c r="P52" s="258"/>
      <c r="Q52" s="258"/>
      <c r="R52" s="258"/>
      <c r="S52" s="258"/>
      <c r="T52" s="258"/>
      <c r="U52" s="258"/>
      <c r="V52" s="258"/>
      <c r="W52" s="258"/>
      <c r="X52" s="258"/>
      <c r="Y52" s="258"/>
      <c r="Z52" s="258"/>
    </row>
    <row r="53" spans="2:26" x14ac:dyDescent="0.3">
      <c r="B53" s="253"/>
      <c r="D53" s="258"/>
      <c r="E53" s="258"/>
      <c r="F53" s="258"/>
      <c r="G53" s="258"/>
      <c r="H53" s="258"/>
      <c r="I53" s="258"/>
      <c r="J53" s="258"/>
      <c r="K53" s="258"/>
      <c r="L53" s="258"/>
      <c r="M53" s="258"/>
      <c r="N53" s="258"/>
      <c r="O53" s="258"/>
      <c r="P53" s="258"/>
      <c r="Q53" s="258"/>
      <c r="R53" s="258"/>
      <c r="S53" s="258"/>
      <c r="T53" s="258"/>
      <c r="U53" s="258"/>
      <c r="V53" s="258"/>
      <c r="W53" s="258"/>
      <c r="X53" s="258"/>
      <c r="Y53" s="258"/>
      <c r="Z53" s="258"/>
    </row>
    <row r="54" spans="2:26" x14ac:dyDescent="0.3">
      <c r="B54" s="253"/>
      <c r="D54" s="258"/>
      <c r="E54" s="258"/>
      <c r="F54" s="258"/>
      <c r="G54" s="258"/>
      <c r="H54" s="258"/>
      <c r="I54" s="258"/>
      <c r="J54" s="258"/>
      <c r="K54" s="258"/>
      <c r="L54" s="258"/>
      <c r="M54" s="258"/>
      <c r="N54" s="258"/>
      <c r="O54" s="258"/>
      <c r="P54" s="258"/>
      <c r="Q54" s="258"/>
      <c r="R54" s="258"/>
      <c r="S54" s="258"/>
      <c r="T54" s="258"/>
      <c r="U54" s="258"/>
      <c r="V54" s="258"/>
      <c r="W54" s="258"/>
      <c r="X54" s="258"/>
      <c r="Y54" s="258"/>
      <c r="Z54" s="258"/>
    </row>
    <row r="55" spans="2:26" x14ac:dyDescent="0.3">
      <c r="B55" s="253"/>
      <c r="D55" s="258"/>
      <c r="E55" s="258"/>
      <c r="F55" s="258"/>
      <c r="G55" s="258"/>
      <c r="H55" s="258"/>
      <c r="I55" s="258"/>
      <c r="J55" s="258"/>
      <c r="K55" s="258"/>
      <c r="L55" s="258"/>
      <c r="M55" s="258"/>
      <c r="N55" s="258"/>
      <c r="O55" s="258"/>
      <c r="P55" s="258"/>
      <c r="Q55" s="258"/>
      <c r="R55" s="258"/>
      <c r="S55" s="258"/>
      <c r="T55" s="258"/>
      <c r="U55" s="258"/>
      <c r="V55" s="258"/>
      <c r="W55" s="258"/>
      <c r="X55" s="258"/>
      <c r="Y55" s="258"/>
      <c r="Z55" s="258"/>
    </row>
    <row r="56" spans="2:26" x14ac:dyDescent="0.3">
      <c r="B56" s="253"/>
      <c r="D56" s="258"/>
      <c r="E56" s="258"/>
      <c r="F56" s="258"/>
      <c r="G56" s="258"/>
      <c r="H56" s="258"/>
      <c r="I56" s="258"/>
      <c r="J56" s="258"/>
      <c r="K56" s="258"/>
      <c r="L56" s="258"/>
      <c r="M56" s="258"/>
      <c r="N56" s="258"/>
      <c r="O56" s="258"/>
      <c r="P56" s="258"/>
      <c r="Q56" s="258"/>
      <c r="R56" s="258"/>
      <c r="S56" s="258"/>
      <c r="T56" s="258"/>
      <c r="U56" s="258"/>
      <c r="V56" s="258"/>
      <c r="W56" s="258"/>
      <c r="X56" s="258"/>
      <c r="Y56" s="258"/>
      <c r="Z56" s="258"/>
    </row>
    <row r="57" spans="2:26" x14ac:dyDescent="0.3">
      <c r="B57" s="253"/>
      <c r="D57" s="258"/>
      <c r="E57" s="258"/>
      <c r="F57" s="258"/>
      <c r="G57" s="258"/>
      <c r="H57" s="258"/>
      <c r="I57" s="258"/>
      <c r="J57" s="258"/>
      <c r="K57" s="258"/>
      <c r="L57" s="258"/>
      <c r="M57" s="258"/>
      <c r="N57" s="258"/>
      <c r="O57" s="258"/>
      <c r="P57" s="258"/>
      <c r="Q57" s="258"/>
      <c r="R57" s="258"/>
      <c r="S57" s="258"/>
      <c r="T57" s="258"/>
      <c r="U57" s="258"/>
      <c r="V57" s="258"/>
      <c r="W57" s="258"/>
      <c r="X57" s="258"/>
      <c r="Y57" s="258"/>
      <c r="Z57" s="258"/>
    </row>
    <row r="58" spans="2:26" x14ac:dyDescent="0.3">
      <c r="B58" s="253"/>
      <c r="D58" s="258"/>
      <c r="E58" s="258"/>
      <c r="F58" s="258"/>
      <c r="G58" s="258"/>
      <c r="H58" s="258"/>
      <c r="I58" s="258"/>
      <c r="J58" s="258"/>
      <c r="K58" s="258"/>
      <c r="L58" s="258"/>
      <c r="M58" s="258"/>
      <c r="N58" s="258"/>
      <c r="O58" s="258"/>
      <c r="P58" s="258"/>
      <c r="Q58" s="258"/>
      <c r="R58" s="258"/>
      <c r="S58" s="258"/>
      <c r="T58" s="258"/>
      <c r="U58" s="258"/>
      <c r="V58" s="258"/>
      <c r="W58" s="258"/>
      <c r="X58" s="258"/>
      <c r="Y58" s="258"/>
      <c r="Z58" s="258"/>
    </row>
    <row r="59" spans="2:26" x14ac:dyDescent="0.3">
      <c r="B59" s="253"/>
      <c r="D59" s="258"/>
      <c r="E59" s="258"/>
      <c r="F59" s="258"/>
      <c r="G59" s="258"/>
      <c r="H59" s="258"/>
      <c r="I59" s="258"/>
      <c r="J59" s="258"/>
      <c r="K59" s="258"/>
      <c r="L59" s="258"/>
      <c r="M59" s="258"/>
      <c r="N59" s="258"/>
      <c r="O59" s="258"/>
      <c r="P59" s="258"/>
      <c r="Q59" s="258"/>
      <c r="R59" s="258"/>
      <c r="S59" s="258"/>
      <c r="T59" s="258"/>
      <c r="U59" s="258"/>
      <c r="V59" s="258"/>
      <c r="W59" s="258"/>
      <c r="X59" s="258"/>
      <c r="Y59" s="258"/>
      <c r="Z59" s="258"/>
    </row>
    <row r="60" spans="2:26" x14ac:dyDescent="0.3">
      <c r="B60" s="253"/>
      <c r="D60" s="258"/>
      <c r="E60" s="258"/>
      <c r="F60" s="258"/>
      <c r="G60" s="258"/>
      <c r="H60" s="258"/>
      <c r="I60" s="258"/>
      <c r="J60" s="258"/>
      <c r="K60" s="258"/>
      <c r="L60" s="258"/>
      <c r="M60" s="258"/>
      <c r="N60" s="258"/>
      <c r="O60" s="258"/>
      <c r="P60" s="258"/>
      <c r="Q60" s="258"/>
      <c r="R60" s="258"/>
      <c r="S60" s="258"/>
      <c r="T60" s="258"/>
      <c r="U60" s="258"/>
      <c r="V60" s="258"/>
      <c r="W60" s="258"/>
      <c r="X60" s="258"/>
      <c r="Y60" s="258"/>
      <c r="Z60" s="258"/>
    </row>
    <row r="61" spans="2:26" x14ac:dyDescent="0.3">
      <c r="B61" s="253"/>
      <c r="D61" s="258"/>
      <c r="E61" s="258"/>
      <c r="F61" s="258"/>
      <c r="G61" s="258"/>
      <c r="H61" s="258"/>
      <c r="I61" s="258"/>
      <c r="J61" s="258"/>
      <c r="K61" s="258"/>
      <c r="L61" s="258"/>
      <c r="M61" s="258"/>
      <c r="N61" s="258"/>
      <c r="O61" s="258"/>
      <c r="P61" s="258"/>
      <c r="Q61" s="258"/>
      <c r="R61" s="258"/>
      <c r="S61" s="258"/>
      <c r="T61" s="258"/>
      <c r="U61" s="258"/>
      <c r="V61" s="258"/>
      <c r="W61" s="258"/>
      <c r="X61" s="258"/>
      <c r="Y61" s="258"/>
      <c r="Z61" s="258"/>
    </row>
    <row r="62" spans="2:26" x14ac:dyDescent="0.3">
      <c r="B62" s="253"/>
      <c r="D62" s="258"/>
      <c r="E62" s="258"/>
      <c r="F62" s="258"/>
      <c r="G62" s="258"/>
      <c r="H62" s="258"/>
      <c r="I62" s="258"/>
      <c r="J62" s="258"/>
      <c r="K62" s="258"/>
      <c r="L62" s="258"/>
      <c r="M62" s="258"/>
      <c r="N62" s="258"/>
      <c r="O62" s="258"/>
      <c r="P62" s="258"/>
      <c r="Q62" s="258"/>
      <c r="R62" s="258"/>
      <c r="S62" s="258"/>
      <c r="T62" s="258"/>
      <c r="U62" s="258"/>
      <c r="V62" s="258"/>
      <c r="W62" s="258"/>
      <c r="X62" s="258"/>
      <c r="Y62" s="258"/>
      <c r="Z62" s="258"/>
    </row>
    <row r="63" spans="2:26" x14ac:dyDescent="0.3">
      <c r="D63" s="258"/>
      <c r="E63" s="258"/>
      <c r="F63" s="258"/>
      <c r="G63" s="258"/>
      <c r="H63" s="258"/>
      <c r="I63" s="258"/>
      <c r="J63" s="258"/>
      <c r="K63" s="258"/>
      <c r="L63" s="258"/>
      <c r="M63" s="258"/>
      <c r="N63" s="258"/>
      <c r="O63" s="258"/>
      <c r="P63" s="258"/>
      <c r="Q63" s="258"/>
      <c r="R63" s="258"/>
      <c r="S63" s="258"/>
      <c r="T63" s="258"/>
      <c r="U63" s="258"/>
      <c r="V63" s="258"/>
      <c r="W63" s="258"/>
      <c r="X63" s="258"/>
      <c r="Y63" s="258"/>
      <c r="Z63" s="258"/>
    </row>
    <row r="64" spans="2:26" x14ac:dyDescent="0.3">
      <c r="D64" s="258"/>
      <c r="E64" s="258"/>
      <c r="F64" s="258"/>
      <c r="G64" s="258"/>
      <c r="H64" s="258"/>
      <c r="I64" s="258"/>
      <c r="J64" s="258"/>
      <c r="K64" s="258"/>
      <c r="L64" s="258"/>
      <c r="M64" s="258"/>
      <c r="N64" s="258"/>
      <c r="O64" s="258"/>
      <c r="P64" s="258"/>
      <c r="Q64" s="258"/>
      <c r="R64" s="258"/>
      <c r="S64" s="258"/>
      <c r="T64" s="258"/>
      <c r="U64" s="258"/>
      <c r="V64" s="258"/>
      <c r="W64" s="258"/>
      <c r="X64" s="258"/>
      <c r="Y64" s="258"/>
      <c r="Z64" s="258"/>
    </row>
    <row r="65" spans="4:26" x14ac:dyDescent="0.3">
      <c r="D65" s="258"/>
      <c r="E65" s="258"/>
      <c r="F65" s="258"/>
      <c r="G65" s="258"/>
      <c r="H65" s="258"/>
      <c r="I65" s="258"/>
      <c r="J65" s="258"/>
      <c r="K65" s="258"/>
      <c r="L65" s="258"/>
      <c r="M65" s="258"/>
      <c r="N65" s="258"/>
      <c r="O65" s="258"/>
      <c r="P65" s="258"/>
      <c r="Q65" s="258"/>
      <c r="R65" s="258"/>
      <c r="S65" s="258"/>
      <c r="T65" s="258"/>
      <c r="U65" s="258"/>
      <c r="V65" s="258"/>
      <c r="W65" s="258"/>
      <c r="X65" s="258"/>
      <c r="Y65" s="258"/>
      <c r="Z65" s="258"/>
    </row>
    <row r="66" spans="4:26" x14ac:dyDescent="0.3">
      <c r="D66" s="258"/>
      <c r="E66" s="258"/>
      <c r="F66" s="258"/>
      <c r="G66" s="258"/>
      <c r="H66" s="258"/>
      <c r="I66" s="258"/>
      <c r="J66" s="258"/>
      <c r="K66" s="258"/>
      <c r="L66" s="258"/>
      <c r="M66" s="258"/>
      <c r="N66" s="258"/>
      <c r="O66" s="258"/>
      <c r="P66" s="258"/>
      <c r="Q66" s="258"/>
      <c r="R66" s="258"/>
      <c r="S66" s="258"/>
      <c r="T66" s="258"/>
      <c r="U66" s="258"/>
      <c r="V66" s="258"/>
      <c r="W66" s="258"/>
      <c r="X66" s="258"/>
      <c r="Y66" s="258"/>
      <c r="Z66" s="258"/>
    </row>
    <row r="67" spans="4:26" x14ac:dyDescent="0.3">
      <c r="D67" s="258"/>
      <c r="E67" s="258"/>
      <c r="F67" s="258"/>
      <c r="G67" s="258"/>
      <c r="H67" s="258"/>
      <c r="I67" s="258"/>
      <c r="J67" s="258"/>
      <c r="K67" s="258"/>
      <c r="L67" s="258"/>
      <c r="M67" s="258"/>
      <c r="N67" s="258"/>
      <c r="O67" s="258"/>
      <c r="P67" s="258"/>
      <c r="Q67" s="258"/>
      <c r="R67" s="258"/>
      <c r="S67" s="258"/>
      <c r="T67" s="258"/>
      <c r="U67" s="258"/>
      <c r="V67" s="258"/>
      <c r="W67" s="258"/>
      <c r="X67" s="258"/>
      <c r="Y67" s="258"/>
      <c r="Z67" s="258"/>
    </row>
    <row r="68" spans="4:26" x14ac:dyDescent="0.3">
      <c r="D68" s="258"/>
      <c r="E68" s="258"/>
      <c r="F68" s="258"/>
      <c r="G68" s="258"/>
      <c r="H68" s="258"/>
      <c r="I68" s="258"/>
      <c r="J68" s="258"/>
      <c r="K68" s="258"/>
      <c r="L68" s="258"/>
      <c r="M68" s="258"/>
      <c r="N68" s="258"/>
      <c r="O68" s="258"/>
      <c r="P68" s="258"/>
      <c r="Q68" s="258"/>
      <c r="R68" s="258"/>
      <c r="S68" s="258"/>
      <c r="T68" s="258"/>
      <c r="U68" s="258"/>
      <c r="V68" s="258"/>
      <c r="W68" s="258"/>
      <c r="X68" s="258"/>
      <c r="Y68" s="258"/>
      <c r="Z68" s="258"/>
    </row>
    <row r="69" spans="4:26" x14ac:dyDescent="0.3">
      <c r="D69" s="258"/>
      <c r="E69" s="258"/>
      <c r="F69" s="258"/>
      <c r="G69" s="258"/>
      <c r="H69" s="258"/>
      <c r="I69" s="258"/>
      <c r="J69" s="258"/>
      <c r="K69" s="258"/>
      <c r="L69" s="258"/>
      <c r="M69" s="258"/>
      <c r="N69" s="258"/>
      <c r="O69" s="258"/>
      <c r="P69" s="258"/>
      <c r="Q69" s="258"/>
      <c r="R69" s="258"/>
      <c r="S69" s="258"/>
      <c r="T69" s="258"/>
      <c r="U69" s="258"/>
      <c r="V69" s="258"/>
      <c r="W69" s="258"/>
      <c r="X69" s="258"/>
      <c r="Y69" s="258"/>
      <c r="Z69" s="258"/>
    </row>
    <row r="70" spans="4:26" x14ac:dyDescent="0.3">
      <c r="D70" s="258"/>
      <c r="E70" s="258"/>
      <c r="F70" s="258"/>
      <c r="G70" s="258"/>
      <c r="H70" s="258"/>
      <c r="I70" s="258"/>
      <c r="J70" s="258"/>
      <c r="K70" s="258"/>
      <c r="L70" s="258"/>
      <c r="M70" s="258"/>
      <c r="N70" s="258"/>
      <c r="O70" s="258"/>
      <c r="P70" s="258"/>
      <c r="Q70" s="258"/>
      <c r="R70" s="258"/>
      <c r="S70" s="258"/>
      <c r="T70" s="258"/>
      <c r="U70" s="258"/>
      <c r="V70" s="258"/>
      <c r="W70" s="258"/>
      <c r="X70" s="258"/>
      <c r="Y70" s="258"/>
      <c r="Z70" s="258"/>
    </row>
    <row r="71" spans="4:26" x14ac:dyDescent="0.3">
      <c r="D71" s="258"/>
      <c r="E71" s="258"/>
      <c r="F71" s="258"/>
      <c r="G71" s="258"/>
      <c r="H71" s="258"/>
      <c r="I71" s="258"/>
      <c r="J71" s="258"/>
      <c r="K71" s="258"/>
      <c r="L71" s="258"/>
      <c r="M71" s="258"/>
      <c r="N71" s="258"/>
      <c r="O71" s="258"/>
      <c r="P71" s="258"/>
      <c r="Q71" s="258"/>
      <c r="R71" s="258"/>
      <c r="S71" s="258"/>
      <c r="T71" s="258"/>
      <c r="U71" s="258"/>
      <c r="V71" s="258"/>
      <c r="W71" s="258"/>
      <c r="X71" s="258"/>
      <c r="Y71" s="258"/>
      <c r="Z71" s="258"/>
    </row>
    <row r="72" spans="4:26" x14ac:dyDescent="0.3">
      <c r="D72" s="258"/>
      <c r="E72" s="258"/>
      <c r="F72" s="258"/>
      <c r="G72" s="258"/>
      <c r="H72" s="258"/>
      <c r="I72" s="258"/>
      <c r="J72" s="258"/>
      <c r="K72" s="258"/>
      <c r="L72" s="258"/>
      <c r="M72" s="258"/>
      <c r="N72" s="258"/>
      <c r="O72" s="258"/>
      <c r="P72" s="258"/>
      <c r="Q72" s="258"/>
      <c r="R72" s="258"/>
      <c r="S72" s="258"/>
      <c r="T72" s="258"/>
      <c r="U72" s="258"/>
      <c r="V72" s="258"/>
      <c r="W72" s="258"/>
      <c r="X72" s="258"/>
      <c r="Y72" s="258"/>
      <c r="Z72" s="258"/>
    </row>
    <row r="73" spans="4:26" x14ac:dyDescent="0.3">
      <c r="D73" s="258"/>
      <c r="E73" s="258"/>
      <c r="F73" s="258"/>
      <c r="G73" s="258"/>
      <c r="H73" s="258"/>
      <c r="I73" s="258"/>
      <c r="J73" s="258"/>
      <c r="K73" s="258"/>
      <c r="L73" s="258"/>
      <c r="M73" s="258"/>
      <c r="N73" s="258"/>
      <c r="O73" s="258"/>
      <c r="P73" s="258"/>
      <c r="Q73" s="258"/>
      <c r="R73" s="258"/>
      <c r="S73" s="258"/>
      <c r="T73" s="258"/>
      <c r="U73" s="258"/>
      <c r="V73" s="258"/>
      <c r="W73" s="258"/>
      <c r="X73" s="258"/>
      <c r="Y73" s="258"/>
      <c r="Z73" s="258"/>
    </row>
    <row r="74" spans="4:26" x14ac:dyDescent="0.3">
      <c r="D74" s="258"/>
      <c r="E74" s="258"/>
      <c r="F74" s="258"/>
      <c r="G74" s="258"/>
      <c r="H74" s="258"/>
      <c r="I74" s="258"/>
      <c r="J74" s="258"/>
      <c r="K74" s="258"/>
      <c r="L74" s="258"/>
      <c r="M74" s="258"/>
      <c r="N74" s="258"/>
      <c r="O74" s="258"/>
      <c r="P74" s="258"/>
      <c r="Q74" s="258"/>
      <c r="R74" s="258"/>
      <c r="S74" s="258"/>
      <c r="T74" s="258"/>
      <c r="U74" s="258"/>
      <c r="V74" s="258"/>
      <c r="W74" s="258"/>
      <c r="X74" s="258"/>
      <c r="Y74" s="258"/>
      <c r="Z74" s="258"/>
    </row>
    <row r="75" spans="4:26" x14ac:dyDescent="0.3">
      <c r="D75" s="258"/>
      <c r="E75" s="258"/>
      <c r="F75" s="258"/>
      <c r="G75" s="258"/>
      <c r="H75" s="258"/>
      <c r="I75" s="258"/>
      <c r="J75" s="258"/>
      <c r="K75" s="258"/>
      <c r="L75" s="258"/>
      <c r="M75" s="258"/>
      <c r="N75" s="258"/>
      <c r="O75" s="258"/>
      <c r="P75" s="258"/>
      <c r="Q75" s="258"/>
      <c r="R75" s="258"/>
      <c r="S75" s="258"/>
      <c r="T75" s="258"/>
      <c r="U75" s="258"/>
      <c r="V75" s="258"/>
      <c r="W75" s="258"/>
      <c r="X75" s="258"/>
      <c r="Y75" s="258"/>
      <c r="Z75" s="258"/>
    </row>
    <row r="76" spans="4:26" x14ac:dyDescent="0.3">
      <c r="D76" s="258"/>
      <c r="E76" s="258"/>
      <c r="F76" s="258"/>
      <c r="G76" s="258"/>
      <c r="H76" s="258"/>
      <c r="I76" s="258"/>
      <c r="J76" s="258"/>
      <c r="K76" s="258"/>
      <c r="L76" s="258"/>
      <c r="M76" s="258"/>
      <c r="N76" s="258"/>
      <c r="O76" s="258"/>
      <c r="P76" s="258"/>
      <c r="Q76" s="258"/>
      <c r="R76" s="258"/>
      <c r="S76" s="258"/>
      <c r="T76" s="258"/>
      <c r="U76" s="258"/>
      <c r="V76" s="258"/>
      <c r="W76" s="258"/>
      <c r="X76" s="258"/>
      <c r="Y76" s="258"/>
      <c r="Z76" s="258"/>
    </row>
    <row r="77" spans="4:26" x14ac:dyDescent="0.3">
      <c r="D77" s="258"/>
      <c r="E77" s="258"/>
      <c r="F77" s="258"/>
      <c r="G77" s="258"/>
      <c r="H77" s="258"/>
      <c r="I77" s="258"/>
      <c r="J77" s="258"/>
      <c r="K77" s="258"/>
      <c r="L77" s="258"/>
      <c r="M77" s="258"/>
      <c r="N77" s="258"/>
      <c r="O77" s="258"/>
      <c r="P77" s="258"/>
      <c r="Q77" s="258"/>
      <c r="R77" s="258"/>
      <c r="S77" s="258"/>
      <c r="T77" s="258"/>
      <c r="U77" s="258"/>
      <c r="V77" s="258"/>
      <c r="W77" s="258"/>
      <c r="X77" s="258"/>
      <c r="Y77" s="258"/>
      <c r="Z77" s="258"/>
    </row>
    <row r="78" spans="4:26" x14ac:dyDescent="0.3">
      <c r="D78" s="258"/>
      <c r="E78" s="258"/>
      <c r="F78" s="258"/>
      <c r="G78" s="258"/>
      <c r="H78" s="258"/>
      <c r="I78" s="258"/>
      <c r="J78" s="258"/>
      <c r="K78" s="258"/>
      <c r="L78" s="258"/>
      <c r="M78" s="258"/>
      <c r="N78" s="258"/>
      <c r="O78" s="258"/>
      <c r="P78" s="258"/>
      <c r="Q78" s="258"/>
      <c r="R78" s="258"/>
      <c r="S78" s="258"/>
      <c r="T78" s="258"/>
      <c r="U78" s="258"/>
      <c r="V78" s="258"/>
      <c r="W78" s="258"/>
      <c r="X78" s="258"/>
      <c r="Y78" s="258"/>
      <c r="Z78" s="258"/>
    </row>
    <row r="79" spans="4:26" x14ac:dyDescent="0.3">
      <c r="D79" s="258"/>
      <c r="E79" s="258"/>
      <c r="F79" s="258"/>
      <c r="G79" s="258"/>
      <c r="H79" s="258"/>
      <c r="I79" s="258"/>
      <c r="J79" s="258"/>
      <c r="K79" s="258"/>
      <c r="L79" s="258"/>
      <c r="M79" s="258"/>
      <c r="N79" s="258"/>
      <c r="O79" s="258"/>
      <c r="P79" s="258"/>
      <c r="Q79" s="258"/>
      <c r="R79" s="258"/>
      <c r="S79" s="258"/>
      <c r="T79" s="258"/>
      <c r="U79" s="258"/>
      <c r="V79" s="258"/>
      <c r="W79" s="258"/>
      <c r="X79" s="258"/>
      <c r="Y79" s="258"/>
      <c r="Z79" s="258"/>
    </row>
    <row r="80" spans="4:26" x14ac:dyDescent="0.3">
      <c r="D80" s="258"/>
      <c r="E80" s="258"/>
      <c r="F80" s="258"/>
      <c r="G80" s="258"/>
      <c r="H80" s="258"/>
      <c r="I80" s="258"/>
      <c r="J80" s="258"/>
      <c r="K80" s="258"/>
      <c r="L80" s="258"/>
      <c r="M80" s="258"/>
      <c r="N80" s="258"/>
      <c r="O80" s="258"/>
      <c r="P80" s="258"/>
      <c r="Q80" s="258"/>
      <c r="R80" s="258"/>
      <c r="S80" s="258"/>
      <c r="T80" s="258"/>
      <c r="U80" s="258"/>
      <c r="V80" s="258"/>
      <c r="W80" s="258"/>
      <c r="X80" s="258"/>
      <c r="Y80" s="258"/>
      <c r="Z80" s="258"/>
    </row>
    <row r="81" spans="4:26" x14ac:dyDescent="0.3">
      <c r="D81" s="258"/>
      <c r="E81" s="258"/>
      <c r="F81" s="258"/>
      <c r="G81" s="258"/>
      <c r="H81" s="258"/>
      <c r="I81" s="258"/>
      <c r="J81" s="258"/>
      <c r="K81" s="258"/>
      <c r="L81" s="258"/>
      <c r="M81" s="258"/>
      <c r="N81" s="258"/>
      <c r="O81" s="258"/>
      <c r="P81" s="258"/>
      <c r="Q81" s="258"/>
      <c r="R81" s="258"/>
      <c r="S81" s="258"/>
      <c r="T81" s="258"/>
      <c r="U81" s="258"/>
      <c r="V81" s="258"/>
      <c r="W81" s="258"/>
      <c r="X81" s="258"/>
      <c r="Y81" s="258"/>
      <c r="Z81" s="258"/>
    </row>
    <row r="82" spans="4:26" x14ac:dyDescent="0.3">
      <c r="D82" s="258"/>
      <c r="E82" s="258"/>
      <c r="F82" s="258"/>
      <c r="G82" s="258"/>
      <c r="H82" s="258"/>
      <c r="I82" s="258"/>
      <c r="J82" s="258"/>
      <c r="K82" s="258"/>
      <c r="L82" s="258"/>
      <c r="M82" s="258"/>
      <c r="N82" s="258"/>
      <c r="O82" s="258"/>
      <c r="P82" s="258"/>
      <c r="Q82" s="258"/>
      <c r="R82" s="258"/>
      <c r="S82" s="258"/>
      <c r="T82" s="258"/>
      <c r="U82" s="258"/>
      <c r="V82" s="258"/>
      <c r="W82" s="258"/>
      <c r="X82" s="258"/>
      <c r="Y82" s="258"/>
      <c r="Z82" s="258"/>
    </row>
  </sheetData>
  <sheetProtection formatCells="0" formatColumns="0" formatRows="0"/>
  <hyperlinks>
    <hyperlink ref="B22" r:id="rId1" xr:uid="{00000000-0004-0000-0200-000000000000}"/>
  </hyperlinks>
  <pageMargins left="0.7" right="0.7" top="0.75" bottom="0.75" header="0.3" footer="0.3"/>
  <pageSetup paperSize="9" orientation="portrait" horizontalDpi="300" verticalDpi="3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70C5DB"/>
  </sheetPr>
  <dimension ref="A1:Z81"/>
  <sheetViews>
    <sheetView showGridLines="0" showRowColHeaders="0" topLeftCell="A7" zoomScaleNormal="100" workbookViewId="0">
      <selection activeCell="D9" sqref="D9"/>
    </sheetView>
  </sheetViews>
  <sheetFormatPr defaultColWidth="8.88671875" defaultRowHeight="14.4" x14ac:dyDescent="0.3"/>
  <cols>
    <col min="1" max="1" width="1.88671875" style="163" customWidth="1"/>
    <col min="2" max="2" width="95.33203125" style="163" customWidth="1"/>
    <col min="3" max="16384" width="8.88671875" style="163"/>
  </cols>
  <sheetData>
    <row r="1" spans="1:26" x14ac:dyDescent="0.3">
      <c r="A1" s="243"/>
      <c r="B1" s="243"/>
      <c r="C1" s="243"/>
      <c r="D1" s="249"/>
      <c r="E1" s="249"/>
      <c r="F1" s="249"/>
      <c r="G1" s="243"/>
      <c r="H1" s="243"/>
      <c r="I1" s="243"/>
      <c r="J1" s="243"/>
      <c r="K1" s="243"/>
      <c r="L1" s="243"/>
      <c r="M1" s="243"/>
      <c r="N1" s="243"/>
      <c r="O1" s="243"/>
      <c r="P1" s="243"/>
      <c r="Q1" s="243"/>
      <c r="R1" s="243"/>
      <c r="S1" s="243"/>
      <c r="T1" s="243"/>
      <c r="U1" s="243"/>
      <c r="V1" s="243"/>
      <c r="W1" s="243"/>
      <c r="X1" s="243"/>
      <c r="Y1" s="243"/>
      <c r="Z1" s="243"/>
    </row>
    <row r="2" spans="1:26" x14ac:dyDescent="0.3">
      <c r="A2" s="243"/>
      <c r="B2" s="243"/>
      <c r="C2" s="249"/>
      <c r="D2" s="249"/>
      <c r="E2" s="249"/>
      <c r="F2" s="249"/>
      <c r="G2" s="243"/>
      <c r="H2" s="243"/>
      <c r="I2" s="243"/>
      <c r="J2" s="243"/>
      <c r="K2" s="243"/>
      <c r="L2" s="243"/>
      <c r="M2" s="243"/>
      <c r="N2" s="243"/>
      <c r="O2" s="243"/>
      <c r="P2" s="243"/>
      <c r="Q2" s="243"/>
      <c r="R2" s="243"/>
      <c r="S2" s="243"/>
      <c r="T2" s="243"/>
      <c r="U2" s="243"/>
      <c r="V2" s="243"/>
      <c r="W2" s="243"/>
      <c r="X2" s="243"/>
      <c r="Y2" s="243"/>
      <c r="Z2" s="243"/>
    </row>
    <row r="3" spans="1:26" ht="15.6" x14ac:dyDescent="0.3">
      <c r="A3" s="243"/>
      <c r="B3" s="250"/>
      <c r="C3" s="249"/>
      <c r="D3" s="249"/>
      <c r="E3" s="249"/>
      <c r="F3" s="249"/>
      <c r="G3" s="243"/>
      <c r="H3" s="243"/>
      <c r="I3" s="243"/>
      <c r="J3" s="243"/>
      <c r="K3" s="243"/>
      <c r="L3" s="243"/>
      <c r="M3" s="243"/>
      <c r="N3" s="243"/>
      <c r="O3" s="243"/>
      <c r="P3" s="243"/>
      <c r="Q3" s="243"/>
      <c r="R3" s="243"/>
      <c r="S3" s="243"/>
      <c r="T3" s="243"/>
      <c r="U3" s="243"/>
      <c r="V3" s="243"/>
      <c r="W3" s="243"/>
      <c r="X3" s="243"/>
      <c r="Y3" s="243"/>
      <c r="Z3" s="243"/>
    </row>
    <row r="4" spans="1:26" ht="15.6" x14ac:dyDescent="0.3">
      <c r="A4" s="243"/>
      <c r="B4" s="251"/>
      <c r="C4" s="249"/>
      <c r="D4" s="249"/>
      <c r="E4" s="249"/>
      <c r="F4" s="249"/>
      <c r="G4" s="243"/>
      <c r="H4" s="243"/>
      <c r="I4" s="243"/>
      <c r="J4" s="243"/>
      <c r="K4" s="243"/>
      <c r="L4" s="243"/>
      <c r="M4" s="243"/>
      <c r="N4" s="243"/>
      <c r="O4" s="243"/>
      <c r="P4" s="243"/>
      <c r="Q4" s="243"/>
      <c r="R4" s="243"/>
      <c r="S4" s="243"/>
      <c r="T4" s="243"/>
      <c r="U4" s="243"/>
      <c r="V4" s="243"/>
      <c r="W4" s="243"/>
      <c r="X4" s="243"/>
      <c r="Y4" s="243"/>
      <c r="Z4" s="243"/>
    </row>
    <row r="5" spans="1:26" ht="15.6" x14ac:dyDescent="0.3">
      <c r="A5" s="243"/>
      <c r="B5" s="252"/>
      <c r="C5" s="249"/>
      <c r="D5" s="249"/>
      <c r="E5" s="249"/>
      <c r="F5" s="249"/>
      <c r="G5" s="243"/>
      <c r="H5" s="243"/>
      <c r="I5" s="243"/>
      <c r="J5" s="243"/>
      <c r="K5" s="243"/>
      <c r="L5" s="243"/>
      <c r="M5" s="243"/>
      <c r="N5" s="243"/>
      <c r="O5" s="243"/>
      <c r="P5" s="243"/>
      <c r="Q5" s="243"/>
      <c r="R5" s="243"/>
      <c r="S5" s="243"/>
      <c r="T5" s="243"/>
      <c r="U5" s="243"/>
      <c r="V5" s="243"/>
      <c r="W5" s="243"/>
      <c r="X5" s="243"/>
      <c r="Y5" s="243"/>
      <c r="Z5" s="243"/>
    </row>
    <row r="6" spans="1:26" ht="15.6" x14ac:dyDescent="0.3">
      <c r="A6" s="243"/>
      <c r="B6" s="252"/>
      <c r="C6" s="249"/>
      <c r="D6" s="249"/>
      <c r="E6" s="249"/>
      <c r="F6" s="249"/>
      <c r="G6" s="243"/>
      <c r="H6" s="243"/>
      <c r="I6" s="243"/>
      <c r="J6" s="243"/>
      <c r="K6" s="243"/>
      <c r="L6" s="243"/>
      <c r="M6" s="243"/>
      <c r="N6" s="243"/>
      <c r="O6" s="243"/>
      <c r="P6" s="243"/>
      <c r="Q6" s="243"/>
      <c r="R6" s="243"/>
      <c r="S6" s="243"/>
      <c r="T6" s="243"/>
      <c r="U6" s="243"/>
      <c r="V6" s="243"/>
      <c r="W6" s="243"/>
      <c r="X6" s="243"/>
      <c r="Y6" s="243"/>
      <c r="Z6" s="243"/>
    </row>
    <row r="7" spans="1:26" x14ac:dyDescent="0.3">
      <c r="A7" s="259"/>
      <c r="B7" s="260"/>
      <c r="C7" s="260"/>
      <c r="D7" s="261"/>
      <c r="E7" s="261"/>
      <c r="F7" s="261"/>
      <c r="G7" s="247"/>
      <c r="H7" s="247"/>
      <c r="I7" s="247"/>
      <c r="J7" s="247"/>
      <c r="K7" s="247"/>
      <c r="L7" s="247"/>
      <c r="M7" s="247"/>
      <c r="N7" s="247"/>
      <c r="O7" s="247"/>
      <c r="P7" s="247"/>
      <c r="Q7" s="247"/>
      <c r="R7" s="247"/>
      <c r="S7" s="247"/>
      <c r="T7" s="247"/>
      <c r="U7" s="247"/>
      <c r="V7" s="247"/>
      <c r="W7" s="247"/>
      <c r="X7" s="247"/>
      <c r="Y7" s="247"/>
      <c r="Z7" s="247"/>
    </row>
    <row r="8" spans="1:26" x14ac:dyDescent="0.3">
      <c r="A8" s="253"/>
      <c r="B8" s="255" t="s">
        <v>763</v>
      </c>
      <c r="C8" s="253"/>
      <c r="D8" s="254"/>
      <c r="E8" s="254"/>
      <c r="F8" s="254"/>
      <c r="G8" s="254"/>
      <c r="H8" s="254"/>
      <c r="I8" s="254"/>
      <c r="J8" s="254"/>
      <c r="K8" s="254"/>
      <c r="L8" s="254"/>
      <c r="M8" s="254"/>
      <c r="N8" s="254"/>
      <c r="O8" s="254"/>
      <c r="P8" s="254"/>
      <c r="Q8" s="254"/>
      <c r="R8" s="254"/>
      <c r="S8" s="254"/>
      <c r="T8" s="254"/>
      <c r="U8" s="254"/>
      <c r="V8" s="254"/>
      <c r="W8" s="254"/>
      <c r="X8" s="254"/>
      <c r="Y8" s="254"/>
      <c r="Z8" s="254"/>
    </row>
    <row r="9" spans="1:26" ht="120.75" customHeight="1" x14ac:dyDescent="0.3">
      <c r="A9" s="253"/>
      <c r="B9" s="256" t="s">
        <v>871</v>
      </c>
      <c r="C9" s="253"/>
      <c r="D9" s="254"/>
      <c r="E9" s="254"/>
      <c r="F9" s="254"/>
      <c r="G9" s="254"/>
      <c r="H9" s="254"/>
      <c r="I9" s="254"/>
      <c r="J9" s="254"/>
      <c r="K9" s="254"/>
      <c r="L9" s="254"/>
      <c r="M9" s="254"/>
      <c r="N9" s="254"/>
      <c r="O9" s="254"/>
      <c r="P9" s="254"/>
      <c r="Q9" s="254"/>
      <c r="R9" s="254"/>
      <c r="S9" s="254"/>
      <c r="T9" s="254"/>
      <c r="U9" s="254"/>
      <c r="V9" s="254"/>
      <c r="W9" s="254"/>
      <c r="X9" s="254"/>
      <c r="Y9" s="254"/>
      <c r="Z9" s="254"/>
    </row>
    <row r="10" spans="1:26" x14ac:dyDescent="0.3">
      <c r="A10" s="259"/>
      <c r="B10" s="269" t="s">
        <v>747</v>
      </c>
      <c r="C10" s="260"/>
      <c r="D10" s="261"/>
      <c r="E10" s="261"/>
      <c r="F10" s="261"/>
      <c r="G10" s="247"/>
      <c r="H10" s="247"/>
      <c r="I10" s="247"/>
      <c r="J10" s="247"/>
      <c r="K10" s="247"/>
      <c r="L10" s="247"/>
      <c r="M10" s="247"/>
      <c r="N10" s="247"/>
      <c r="O10" s="247"/>
      <c r="P10" s="247"/>
      <c r="Q10" s="247"/>
      <c r="R10" s="247"/>
      <c r="S10" s="247"/>
      <c r="T10" s="247"/>
      <c r="U10" s="247"/>
      <c r="V10" s="247"/>
      <c r="W10" s="247"/>
      <c r="X10" s="247"/>
      <c r="Y10" s="247"/>
      <c r="Z10" s="247"/>
    </row>
    <row r="11" spans="1:26" ht="96.6" x14ac:dyDescent="0.3">
      <c r="A11" s="259"/>
      <c r="B11" s="349" t="s">
        <v>729</v>
      </c>
      <c r="C11" s="260"/>
      <c r="D11" s="261"/>
      <c r="E11" s="261"/>
      <c r="F11" s="261"/>
      <c r="G11" s="247"/>
      <c r="H11" s="247"/>
      <c r="I11" s="247"/>
      <c r="J11" s="247"/>
      <c r="K11" s="247"/>
      <c r="L11" s="247"/>
      <c r="M11" s="247"/>
      <c r="N11" s="247"/>
      <c r="O11" s="247"/>
      <c r="P11" s="247"/>
      <c r="Q11" s="247"/>
      <c r="R11" s="247"/>
      <c r="S11" s="247"/>
      <c r="T11" s="247"/>
      <c r="U11" s="247"/>
      <c r="V11" s="247"/>
      <c r="W11" s="247"/>
      <c r="X11" s="247"/>
      <c r="Y11" s="247"/>
      <c r="Z11" s="247"/>
    </row>
    <row r="12" spans="1:26" x14ac:dyDescent="0.3">
      <c r="A12" s="259"/>
      <c r="B12" s="260"/>
      <c r="C12" s="260"/>
      <c r="D12" s="261"/>
      <c r="E12" s="261"/>
      <c r="F12" s="261"/>
      <c r="G12" s="247"/>
      <c r="H12" s="247"/>
      <c r="I12" s="247"/>
      <c r="J12" s="247"/>
      <c r="K12" s="247"/>
      <c r="L12" s="247"/>
      <c r="M12" s="247"/>
      <c r="N12" s="247"/>
      <c r="O12" s="247"/>
      <c r="P12" s="247"/>
      <c r="Q12" s="247"/>
      <c r="R12" s="247"/>
      <c r="S12" s="247"/>
      <c r="T12" s="247"/>
      <c r="U12" s="247"/>
      <c r="V12" s="247"/>
      <c r="W12" s="247"/>
      <c r="X12" s="247"/>
      <c r="Y12" s="247"/>
      <c r="Z12" s="247"/>
    </row>
    <row r="13" spans="1:26" ht="124.8" x14ac:dyDescent="0.3">
      <c r="A13" s="253"/>
      <c r="B13" s="350" t="s">
        <v>748</v>
      </c>
      <c r="C13" s="253"/>
      <c r="D13" s="254"/>
      <c r="E13" s="254"/>
      <c r="F13" s="254"/>
      <c r="G13" s="254"/>
      <c r="H13" s="254"/>
      <c r="I13" s="254"/>
      <c r="J13" s="254"/>
      <c r="K13" s="254"/>
      <c r="L13" s="254"/>
      <c r="M13" s="254"/>
      <c r="N13" s="254"/>
      <c r="O13" s="254"/>
      <c r="P13" s="254"/>
      <c r="Q13" s="254"/>
      <c r="R13" s="254"/>
      <c r="S13" s="254"/>
      <c r="T13" s="254"/>
      <c r="U13" s="254"/>
      <c r="V13" s="254"/>
      <c r="W13" s="254"/>
      <c r="X13" s="254"/>
      <c r="Y13" s="254"/>
      <c r="Z13" s="254"/>
    </row>
    <row r="14" spans="1:26" ht="290.39999999999998" x14ac:dyDescent="0.3">
      <c r="A14" s="253"/>
      <c r="B14" s="350" t="s">
        <v>749</v>
      </c>
      <c r="C14" s="253"/>
      <c r="D14" s="254"/>
      <c r="E14" s="254"/>
      <c r="F14" s="254"/>
      <c r="G14" s="254"/>
      <c r="H14" s="254"/>
      <c r="I14" s="254"/>
      <c r="J14" s="254"/>
      <c r="K14" s="254"/>
      <c r="L14" s="254"/>
      <c r="M14" s="254"/>
      <c r="N14" s="254"/>
      <c r="O14" s="254"/>
      <c r="P14" s="254"/>
      <c r="Q14" s="254"/>
      <c r="R14" s="254"/>
      <c r="S14" s="254"/>
      <c r="T14" s="254"/>
      <c r="U14" s="254"/>
      <c r="V14" s="254"/>
      <c r="W14" s="254"/>
      <c r="X14" s="254"/>
      <c r="Y14" s="254"/>
      <c r="Z14" s="254"/>
    </row>
    <row r="15" spans="1:26" ht="69.599999999999994" x14ac:dyDescent="0.3">
      <c r="A15" s="253"/>
      <c r="B15" s="350" t="s">
        <v>750</v>
      </c>
      <c r="C15" s="253"/>
      <c r="D15" s="254"/>
      <c r="E15" s="254"/>
      <c r="F15" s="254"/>
      <c r="G15" s="254"/>
      <c r="H15" s="254"/>
      <c r="I15" s="254"/>
      <c r="J15" s="254"/>
      <c r="K15" s="254"/>
      <c r="L15" s="254"/>
      <c r="M15" s="254"/>
      <c r="N15" s="254"/>
      <c r="O15" s="254"/>
      <c r="P15" s="254"/>
      <c r="Q15" s="254"/>
      <c r="R15" s="254"/>
      <c r="S15" s="254"/>
      <c r="T15" s="254"/>
      <c r="U15" s="254"/>
      <c r="V15" s="254"/>
      <c r="W15" s="254"/>
      <c r="X15" s="254"/>
      <c r="Y15" s="254"/>
      <c r="Z15" s="254"/>
    </row>
    <row r="16" spans="1:26" x14ac:dyDescent="0.3">
      <c r="A16" s="253"/>
      <c r="B16" s="351" t="s">
        <v>751</v>
      </c>
      <c r="C16" s="253"/>
      <c r="D16" s="254"/>
      <c r="E16" s="254"/>
      <c r="F16" s="254"/>
      <c r="G16" s="254"/>
      <c r="H16" s="254"/>
      <c r="I16" s="254"/>
      <c r="J16" s="254"/>
      <c r="K16" s="254"/>
      <c r="L16" s="254"/>
      <c r="M16" s="254"/>
      <c r="N16" s="254"/>
      <c r="O16" s="254"/>
      <c r="P16" s="254"/>
      <c r="Q16" s="254"/>
      <c r="R16" s="254"/>
      <c r="S16" s="254"/>
      <c r="T16" s="254"/>
      <c r="U16" s="254"/>
      <c r="V16" s="254"/>
      <c r="W16" s="254"/>
      <c r="X16" s="254"/>
      <c r="Y16" s="254"/>
      <c r="Z16" s="254"/>
    </row>
    <row r="17" spans="1:26" ht="69.599999999999994" x14ac:dyDescent="0.3">
      <c r="A17" s="253"/>
      <c r="B17" s="350" t="s">
        <v>850</v>
      </c>
      <c r="C17" s="253"/>
      <c r="D17" s="254"/>
      <c r="E17" s="254"/>
      <c r="F17" s="254"/>
      <c r="G17" s="254"/>
      <c r="H17" s="254"/>
      <c r="I17" s="254"/>
      <c r="J17" s="254"/>
      <c r="K17" s="254"/>
      <c r="L17" s="254"/>
      <c r="M17" s="254"/>
      <c r="N17" s="254"/>
      <c r="O17" s="254"/>
      <c r="P17" s="254"/>
      <c r="Q17" s="254"/>
      <c r="R17" s="254"/>
      <c r="S17" s="254"/>
      <c r="T17" s="254"/>
      <c r="U17" s="254"/>
      <c r="V17" s="254"/>
      <c r="W17" s="254"/>
      <c r="X17" s="254"/>
      <c r="Y17" s="254"/>
      <c r="Z17" s="254"/>
    </row>
    <row r="18" spans="1:26" ht="138.6" x14ac:dyDescent="0.3">
      <c r="A18" s="253"/>
      <c r="B18" s="350" t="s">
        <v>752</v>
      </c>
      <c r="C18" s="253"/>
      <c r="D18" s="254"/>
      <c r="E18" s="254"/>
      <c r="F18" s="254"/>
      <c r="G18" s="254"/>
      <c r="H18" s="254"/>
      <c r="I18" s="254"/>
      <c r="J18" s="254"/>
      <c r="K18" s="254"/>
      <c r="L18" s="254"/>
      <c r="M18" s="254"/>
      <c r="N18" s="254"/>
      <c r="O18" s="254"/>
      <c r="P18" s="254"/>
      <c r="Q18" s="254"/>
      <c r="R18" s="254"/>
      <c r="S18" s="254"/>
      <c r="T18" s="254"/>
      <c r="U18" s="254"/>
      <c r="V18" s="254"/>
      <c r="W18" s="254"/>
      <c r="X18" s="254"/>
      <c r="Y18" s="254"/>
      <c r="Z18" s="254"/>
    </row>
    <row r="19" spans="1:26" ht="138.6" x14ac:dyDescent="0.3">
      <c r="A19" s="253"/>
      <c r="B19" s="350" t="s">
        <v>753</v>
      </c>
      <c r="C19" s="253"/>
      <c r="D19" s="254"/>
      <c r="E19" s="254"/>
      <c r="F19" s="254"/>
      <c r="G19" s="254"/>
      <c r="H19" s="254"/>
      <c r="I19" s="254"/>
      <c r="J19" s="254"/>
      <c r="K19" s="254"/>
      <c r="L19" s="254"/>
      <c r="M19" s="254"/>
      <c r="N19" s="254"/>
      <c r="O19" s="254"/>
      <c r="P19" s="254"/>
      <c r="Q19" s="254"/>
      <c r="R19" s="254"/>
      <c r="S19" s="254"/>
      <c r="T19" s="254"/>
      <c r="U19" s="254"/>
      <c r="V19" s="254"/>
      <c r="W19" s="254"/>
      <c r="X19" s="254"/>
      <c r="Y19" s="254"/>
      <c r="Z19" s="254"/>
    </row>
    <row r="20" spans="1:26" ht="55.8" x14ac:dyDescent="0.3">
      <c r="A20" s="253"/>
      <c r="B20" s="350" t="s">
        <v>754</v>
      </c>
      <c r="C20" s="253"/>
      <c r="D20" s="254"/>
      <c r="E20" s="254"/>
      <c r="F20" s="254"/>
      <c r="G20" s="254"/>
      <c r="H20" s="254"/>
      <c r="I20" s="254"/>
      <c r="J20" s="254"/>
      <c r="K20" s="254"/>
      <c r="L20" s="254"/>
      <c r="M20" s="254"/>
      <c r="N20" s="254"/>
      <c r="O20" s="254"/>
      <c r="P20" s="254"/>
      <c r="Q20" s="254"/>
      <c r="R20" s="254"/>
      <c r="S20" s="254"/>
      <c r="T20" s="254"/>
      <c r="U20" s="254"/>
      <c r="V20" s="254"/>
      <c r="W20" s="254"/>
      <c r="X20" s="254"/>
      <c r="Y20" s="254"/>
      <c r="Z20" s="254"/>
    </row>
    <row r="21" spans="1:26" ht="55.8" x14ac:dyDescent="0.3">
      <c r="A21" s="253"/>
      <c r="B21" s="350" t="s">
        <v>755</v>
      </c>
      <c r="C21" s="253"/>
      <c r="D21" s="254"/>
      <c r="E21" s="254"/>
      <c r="F21" s="254"/>
      <c r="G21" s="254"/>
      <c r="H21" s="254"/>
      <c r="I21" s="254"/>
      <c r="J21" s="254"/>
      <c r="K21" s="254"/>
      <c r="L21" s="254"/>
      <c r="M21" s="254"/>
      <c r="N21" s="254"/>
      <c r="O21" s="254"/>
      <c r="P21" s="254"/>
      <c r="Q21" s="254"/>
      <c r="R21" s="254"/>
      <c r="S21" s="254"/>
      <c r="T21" s="254"/>
      <c r="U21" s="254"/>
      <c r="V21" s="254"/>
      <c r="W21" s="254"/>
      <c r="X21" s="254"/>
      <c r="Y21" s="254"/>
      <c r="Z21" s="254"/>
    </row>
    <row r="22" spans="1:26" ht="111" x14ac:dyDescent="0.3">
      <c r="A22" s="253"/>
      <c r="B22" s="350" t="s">
        <v>756</v>
      </c>
      <c r="C22" s="253"/>
      <c r="D22" s="254"/>
      <c r="E22" s="254"/>
      <c r="F22" s="254"/>
      <c r="G22" s="254"/>
      <c r="H22" s="254"/>
      <c r="I22" s="254"/>
      <c r="J22" s="254"/>
      <c r="K22" s="254"/>
      <c r="L22" s="254"/>
      <c r="M22" s="254"/>
      <c r="N22" s="254"/>
      <c r="O22" s="254"/>
      <c r="P22" s="254"/>
      <c r="Q22" s="254"/>
      <c r="R22" s="254"/>
      <c r="S22" s="254"/>
      <c r="T22" s="254"/>
      <c r="U22" s="254"/>
      <c r="V22" s="254"/>
      <c r="W22" s="254"/>
      <c r="X22" s="254"/>
      <c r="Y22" s="254"/>
      <c r="Z22" s="254"/>
    </row>
    <row r="23" spans="1:26" ht="111" x14ac:dyDescent="0.3">
      <c r="A23" s="253"/>
      <c r="B23" s="350" t="s">
        <v>757</v>
      </c>
      <c r="C23" s="253"/>
      <c r="D23" s="254"/>
      <c r="E23" s="254"/>
      <c r="F23" s="254"/>
      <c r="G23" s="254"/>
      <c r="H23" s="254"/>
      <c r="I23" s="254"/>
      <c r="J23" s="254"/>
      <c r="K23" s="254"/>
      <c r="L23" s="254"/>
      <c r="M23" s="254"/>
      <c r="N23" s="254"/>
      <c r="O23" s="254"/>
      <c r="P23" s="254"/>
      <c r="Q23" s="254"/>
      <c r="R23" s="254"/>
      <c r="S23" s="254"/>
      <c r="T23" s="254"/>
      <c r="U23" s="254"/>
      <c r="V23" s="254"/>
      <c r="W23" s="254"/>
      <c r="X23" s="254"/>
      <c r="Y23" s="254"/>
      <c r="Z23" s="254"/>
    </row>
    <row r="24" spans="1:26" ht="42" x14ac:dyDescent="0.3">
      <c r="A24" s="253"/>
      <c r="B24" s="350" t="s">
        <v>758</v>
      </c>
      <c r="C24" s="253"/>
      <c r="D24" s="254"/>
      <c r="E24" s="254"/>
      <c r="F24" s="254"/>
      <c r="G24" s="254"/>
      <c r="H24" s="254"/>
      <c r="I24" s="254"/>
      <c r="J24" s="254"/>
      <c r="K24" s="254"/>
      <c r="L24" s="254"/>
      <c r="M24" s="254"/>
      <c r="N24" s="254"/>
      <c r="O24" s="254"/>
      <c r="P24" s="254"/>
      <c r="Q24" s="254"/>
      <c r="R24" s="254"/>
      <c r="S24" s="254"/>
      <c r="T24" s="254"/>
      <c r="U24" s="254"/>
      <c r="V24" s="254"/>
      <c r="W24" s="254"/>
      <c r="X24" s="254"/>
      <c r="Y24" s="254"/>
      <c r="Z24" s="254"/>
    </row>
    <row r="25" spans="1:26" x14ac:dyDescent="0.3">
      <c r="A25" s="253"/>
      <c r="B25" s="351" t="s">
        <v>626</v>
      </c>
      <c r="C25" s="253"/>
      <c r="D25" s="254"/>
      <c r="E25" s="254"/>
      <c r="F25" s="254"/>
      <c r="G25" s="254"/>
      <c r="H25" s="254"/>
      <c r="I25" s="254"/>
      <c r="J25" s="254"/>
      <c r="K25" s="254"/>
      <c r="L25" s="254"/>
      <c r="M25" s="254"/>
      <c r="N25" s="254"/>
      <c r="O25" s="254"/>
      <c r="P25" s="254"/>
      <c r="Q25" s="254"/>
      <c r="R25" s="254"/>
      <c r="S25" s="254"/>
      <c r="T25" s="254"/>
      <c r="U25" s="254"/>
      <c r="V25" s="254"/>
      <c r="W25" s="254"/>
      <c r="X25" s="254"/>
      <c r="Y25" s="254"/>
      <c r="Z25" s="254"/>
    </row>
    <row r="26" spans="1:26" ht="83.4" x14ac:dyDescent="0.3">
      <c r="A26" s="253"/>
      <c r="B26" s="350" t="s">
        <v>759</v>
      </c>
      <c r="C26" s="253"/>
      <c r="D26" s="254"/>
      <c r="E26" s="254"/>
      <c r="F26" s="254"/>
      <c r="G26" s="254"/>
      <c r="H26" s="254"/>
      <c r="I26" s="254"/>
      <c r="J26" s="254"/>
      <c r="K26" s="254"/>
      <c r="L26" s="254"/>
      <c r="M26" s="254"/>
      <c r="N26" s="254"/>
      <c r="O26" s="254"/>
      <c r="P26" s="254"/>
      <c r="Q26" s="254"/>
      <c r="R26" s="254"/>
      <c r="S26" s="254"/>
      <c r="T26" s="254"/>
      <c r="U26" s="254"/>
      <c r="V26" s="254"/>
      <c r="W26" s="254"/>
      <c r="X26" s="254"/>
      <c r="Y26" s="254"/>
      <c r="Z26" s="254"/>
    </row>
    <row r="27" spans="1:26" ht="83.4" x14ac:dyDescent="0.3">
      <c r="A27" s="253"/>
      <c r="B27" s="350" t="s">
        <v>760</v>
      </c>
      <c r="C27" s="253"/>
      <c r="D27" s="254"/>
      <c r="E27" s="254"/>
      <c r="F27" s="254"/>
      <c r="G27" s="254"/>
      <c r="H27" s="254"/>
      <c r="I27" s="254"/>
      <c r="J27" s="254"/>
      <c r="K27" s="254"/>
      <c r="L27" s="254"/>
      <c r="M27" s="254"/>
      <c r="N27" s="254"/>
      <c r="O27" s="254"/>
      <c r="P27" s="254"/>
      <c r="Q27" s="254"/>
      <c r="R27" s="254"/>
      <c r="S27" s="254"/>
      <c r="T27" s="254"/>
      <c r="U27" s="254"/>
      <c r="V27" s="254"/>
      <c r="W27" s="254"/>
      <c r="X27" s="254"/>
      <c r="Y27" s="254"/>
      <c r="Z27" s="254"/>
    </row>
    <row r="28" spans="1:26" ht="69.599999999999994" x14ac:dyDescent="0.3">
      <c r="A28" s="253"/>
      <c r="B28" s="350" t="s">
        <v>761</v>
      </c>
      <c r="C28" s="253"/>
      <c r="D28" s="254"/>
      <c r="E28" s="254"/>
      <c r="F28" s="254"/>
      <c r="G28" s="254"/>
      <c r="H28" s="254"/>
      <c r="I28" s="254"/>
      <c r="J28" s="254"/>
      <c r="K28" s="254"/>
      <c r="L28" s="254"/>
      <c r="M28" s="254"/>
      <c r="N28" s="254"/>
      <c r="O28" s="254"/>
      <c r="P28" s="254"/>
      <c r="Q28" s="254"/>
      <c r="R28" s="254"/>
      <c r="S28" s="254"/>
      <c r="T28" s="254"/>
      <c r="U28" s="254"/>
      <c r="V28" s="254"/>
      <c r="W28" s="254"/>
      <c r="X28" s="254"/>
      <c r="Y28" s="254"/>
      <c r="Z28" s="254"/>
    </row>
    <row r="29" spans="1:26" ht="55.8" x14ac:dyDescent="0.3">
      <c r="A29" s="253"/>
      <c r="B29" s="350" t="s">
        <v>762</v>
      </c>
      <c r="C29" s="253"/>
      <c r="D29" s="254"/>
      <c r="E29" s="254"/>
      <c r="F29" s="254"/>
      <c r="G29" s="254"/>
      <c r="H29" s="254"/>
      <c r="I29" s="254"/>
      <c r="J29" s="254"/>
      <c r="K29" s="254"/>
      <c r="L29" s="254"/>
      <c r="M29" s="254"/>
      <c r="N29" s="254"/>
      <c r="O29" s="254"/>
      <c r="P29" s="254"/>
      <c r="Q29" s="254"/>
      <c r="R29" s="254"/>
      <c r="S29" s="254"/>
      <c r="T29" s="254"/>
      <c r="U29" s="254"/>
      <c r="V29" s="254"/>
      <c r="W29" s="254"/>
      <c r="X29" s="254"/>
      <c r="Y29" s="254"/>
      <c r="Z29" s="254"/>
    </row>
    <row r="30" spans="1:26" x14ac:dyDescent="0.3">
      <c r="A30" s="253"/>
      <c r="B30" s="253"/>
      <c r="C30" s="253"/>
      <c r="D30" s="254"/>
      <c r="E30" s="254"/>
      <c r="F30" s="254"/>
      <c r="G30" s="254"/>
      <c r="H30" s="254"/>
      <c r="I30" s="254"/>
      <c r="J30" s="254"/>
      <c r="K30" s="254"/>
      <c r="L30" s="254"/>
      <c r="M30" s="254"/>
      <c r="N30" s="254"/>
      <c r="O30" s="254"/>
      <c r="P30" s="254"/>
      <c r="Q30" s="254"/>
      <c r="R30" s="254"/>
      <c r="S30" s="254"/>
      <c r="T30" s="254"/>
      <c r="U30" s="254"/>
      <c r="V30" s="254"/>
      <c r="W30" s="254"/>
      <c r="X30" s="254"/>
      <c r="Y30" s="254"/>
      <c r="Z30" s="254"/>
    </row>
    <row r="31" spans="1:26" x14ac:dyDescent="0.3">
      <c r="A31" s="253"/>
      <c r="B31" s="253"/>
      <c r="C31" s="253"/>
      <c r="D31" s="254"/>
      <c r="E31" s="254"/>
      <c r="F31" s="254"/>
      <c r="G31" s="254"/>
      <c r="H31" s="254"/>
      <c r="I31" s="254"/>
      <c r="J31" s="254"/>
      <c r="K31" s="254"/>
      <c r="L31" s="254"/>
      <c r="M31" s="254"/>
      <c r="N31" s="254"/>
      <c r="O31" s="254"/>
      <c r="P31" s="254"/>
      <c r="Q31" s="254"/>
      <c r="R31" s="254"/>
      <c r="S31" s="254"/>
      <c r="T31" s="254"/>
      <c r="U31" s="254"/>
      <c r="V31" s="254"/>
      <c r="W31" s="254"/>
      <c r="X31" s="254"/>
      <c r="Y31" s="254"/>
      <c r="Z31" s="254"/>
    </row>
    <row r="32" spans="1:26" x14ac:dyDescent="0.3">
      <c r="A32" s="253"/>
      <c r="B32" s="253"/>
      <c r="C32" s="253"/>
      <c r="D32" s="254"/>
      <c r="E32" s="254"/>
      <c r="F32" s="254"/>
      <c r="G32" s="254"/>
      <c r="H32" s="254"/>
      <c r="I32" s="254"/>
      <c r="J32" s="254"/>
      <c r="K32" s="254"/>
      <c r="L32" s="254"/>
      <c r="M32" s="254"/>
      <c r="N32" s="254"/>
      <c r="O32" s="254"/>
      <c r="P32" s="254"/>
      <c r="Q32" s="254"/>
      <c r="R32" s="254"/>
      <c r="S32" s="254"/>
      <c r="T32" s="254"/>
      <c r="U32" s="254"/>
      <c r="V32" s="254"/>
      <c r="W32" s="254"/>
      <c r="X32" s="254"/>
      <c r="Y32" s="254"/>
      <c r="Z32" s="254"/>
    </row>
    <row r="33" spans="1:26" x14ac:dyDescent="0.3">
      <c r="A33" s="253"/>
      <c r="B33" s="253"/>
      <c r="C33" s="253"/>
      <c r="D33" s="254"/>
      <c r="E33" s="254"/>
      <c r="F33" s="254"/>
      <c r="G33" s="254"/>
      <c r="H33" s="254"/>
      <c r="I33" s="254"/>
      <c r="J33" s="254"/>
      <c r="K33" s="254"/>
      <c r="L33" s="254"/>
      <c r="M33" s="254"/>
      <c r="N33" s="254"/>
      <c r="O33" s="254"/>
      <c r="P33" s="254"/>
      <c r="Q33" s="254"/>
      <c r="R33" s="254"/>
      <c r="S33" s="254"/>
      <c r="T33" s="254"/>
      <c r="U33" s="254"/>
      <c r="V33" s="254"/>
      <c r="W33" s="254"/>
      <c r="X33" s="254"/>
      <c r="Y33" s="254"/>
      <c r="Z33" s="254"/>
    </row>
    <row r="34" spans="1:26" x14ac:dyDescent="0.3">
      <c r="A34" s="253"/>
      <c r="B34" s="253"/>
      <c r="C34" s="253"/>
      <c r="D34" s="254"/>
      <c r="E34" s="254"/>
      <c r="F34" s="254"/>
      <c r="G34" s="254"/>
      <c r="H34" s="254"/>
      <c r="I34" s="254"/>
      <c r="J34" s="254"/>
      <c r="K34" s="254"/>
      <c r="L34" s="254"/>
      <c r="M34" s="254"/>
      <c r="N34" s="254"/>
      <c r="O34" s="254"/>
      <c r="P34" s="254"/>
      <c r="Q34" s="254"/>
      <c r="R34" s="254"/>
      <c r="S34" s="254"/>
      <c r="T34" s="254"/>
      <c r="U34" s="254"/>
      <c r="V34" s="254"/>
      <c r="W34" s="254"/>
      <c r="X34" s="254"/>
      <c r="Y34" s="254"/>
      <c r="Z34" s="254"/>
    </row>
    <row r="35" spans="1:26" x14ac:dyDescent="0.3">
      <c r="A35" s="253"/>
      <c r="B35" s="253"/>
      <c r="C35" s="253"/>
      <c r="D35" s="254"/>
      <c r="E35" s="254"/>
      <c r="F35" s="254"/>
      <c r="G35" s="254"/>
      <c r="H35" s="254"/>
      <c r="I35" s="254"/>
      <c r="J35" s="254"/>
      <c r="K35" s="254"/>
      <c r="L35" s="254"/>
      <c r="M35" s="254"/>
      <c r="N35" s="254"/>
      <c r="O35" s="254"/>
      <c r="P35" s="254"/>
      <c r="Q35" s="254"/>
      <c r="R35" s="254"/>
      <c r="S35" s="254"/>
      <c r="T35" s="254"/>
      <c r="U35" s="254"/>
      <c r="V35" s="254"/>
      <c r="W35" s="254"/>
      <c r="X35" s="254"/>
      <c r="Y35" s="254"/>
      <c r="Z35" s="254"/>
    </row>
    <row r="36" spans="1:26" x14ac:dyDescent="0.3">
      <c r="A36" s="253"/>
      <c r="B36" s="253"/>
      <c r="C36" s="253"/>
      <c r="D36" s="254"/>
      <c r="E36" s="254"/>
      <c r="F36" s="254"/>
      <c r="G36" s="254"/>
      <c r="H36" s="254"/>
      <c r="I36" s="254"/>
      <c r="J36" s="254"/>
      <c r="K36" s="254"/>
      <c r="L36" s="254"/>
      <c r="M36" s="254"/>
      <c r="N36" s="254"/>
      <c r="O36" s="254"/>
      <c r="P36" s="254"/>
      <c r="Q36" s="254"/>
      <c r="R36" s="254"/>
      <c r="S36" s="254"/>
      <c r="T36" s="254"/>
      <c r="U36" s="254"/>
      <c r="V36" s="254"/>
      <c r="W36" s="254"/>
      <c r="X36" s="254"/>
      <c r="Y36" s="254"/>
      <c r="Z36" s="254"/>
    </row>
    <row r="37" spans="1:26" x14ac:dyDescent="0.3">
      <c r="A37" s="253"/>
      <c r="B37" s="253"/>
      <c r="C37" s="253"/>
      <c r="D37" s="254"/>
      <c r="E37" s="254"/>
      <c r="F37" s="254"/>
      <c r="G37" s="254"/>
      <c r="H37" s="254"/>
      <c r="I37" s="254"/>
      <c r="J37" s="254"/>
      <c r="K37" s="254"/>
      <c r="L37" s="254"/>
      <c r="M37" s="254"/>
      <c r="N37" s="254"/>
      <c r="O37" s="254"/>
      <c r="P37" s="254"/>
      <c r="Q37" s="254"/>
      <c r="R37" s="254"/>
      <c r="S37" s="254"/>
      <c r="T37" s="254"/>
      <c r="U37" s="254"/>
      <c r="V37" s="254"/>
      <c r="W37" s="254"/>
      <c r="X37" s="254"/>
      <c r="Y37" s="254"/>
      <c r="Z37" s="254"/>
    </row>
    <row r="38" spans="1:26" x14ac:dyDescent="0.3">
      <c r="A38" s="253"/>
      <c r="B38" s="253"/>
      <c r="C38" s="253"/>
      <c r="D38" s="254"/>
      <c r="E38" s="254"/>
      <c r="F38" s="254"/>
      <c r="G38" s="254"/>
      <c r="H38" s="254"/>
      <c r="I38" s="254"/>
      <c r="J38" s="254"/>
      <c r="K38" s="254"/>
      <c r="L38" s="254"/>
      <c r="M38" s="254"/>
      <c r="N38" s="254"/>
      <c r="O38" s="254"/>
      <c r="P38" s="254"/>
      <c r="Q38" s="254"/>
      <c r="R38" s="254"/>
      <c r="S38" s="254"/>
      <c r="T38" s="254"/>
      <c r="U38" s="254"/>
      <c r="V38" s="254"/>
      <c r="W38" s="254"/>
      <c r="X38" s="254"/>
      <c r="Y38" s="254"/>
      <c r="Z38" s="254"/>
    </row>
    <row r="39" spans="1:26" x14ac:dyDescent="0.3">
      <c r="A39" s="253"/>
      <c r="B39" s="253"/>
      <c r="C39" s="253"/>
      <c r="D39" s="254"/>
      <c r="E39" s="254"/>
      <c r="F39" s="254"/>
      <c r="G39" s="254"/>
      <c r="H39" s="254"/>
      <c r="I39" s="254"/>
      <c r="J39" s="254"/>
      <c r="K39" s="254"/>
      <c r="L39" s="254"/>
      <c r="M39" s="254"/>
      <c r="N39" s="254"/>
      <c r="O39" s="254"/>
      <c r="P39" s="254"/>
      <c r="Q39" s="254"/>
      <c r="R39" s="254"/>
      <c r="S39" s="254"/>
      <c r="T39" s="254"/>
      <c r="U39" s="254"/>
      <c r="V39" s="254"/>
      <c r="W39" s="254"/>
      <c r="X39" s="254"/>
      <c r="Y39" s="254"/>
      <c r="Z39" s="254"/>
    </row>
    <row r="40" spans="1:26" x14ac:dyDescent="0.3">
      <c r="A40" s="253"/>
      <c r="B40" s="253"/>
      <c r="C40" s="253"/>
      <c r="D40" s="254"/>
      <c r="E40" s="254"/>
      <c r="F40" s="254"/>
      <c r="G40" s="254"/>
      <c r="H40" s="254"/>
      <c r="I40" s="254"/>
      <c r="J40" s="254"/>
      <c r="K40" s="254"/>
      <c r="L40" s="254"/>
      <c r="M40" s="254"/>
      <c r="N40" s="254"/>
      <c r="O40" s="254"/>
      <c r="P40" s="254"/>
      <c r="Q40" s="254"/>
      <c r="R40" s="254"/>
      <c r="S40" s="254"/>
      <c r="T40" s="254"/>
      <c r="U40" s="254"/>
      <c r="V40" s="254"/>
      <c r="W40" s="254"/>
      <c r="X40" s="254"/>
      <c r="Y40" s="254"/>
      <c r="Z40" s="254"/>
    </row>
    <row r="41" spans="1:26" x14ac:dyDescent="0.3">
      <c r="A41" s="253"/>
      <c r="B41" s="253"/>
      <c r="C41" s="253"/>
      <c r="D41" s="254"/>
      <c r="E41" s="254"/>
      <c r="F41" s="254"/>
      <c r="G41" s="254"/>
      <c r="H41" s="254"/>
      <c r="I41" s="254"/>
      <c r="J41" s="254"/>
      <c r="K41" s="254"/>
      <c r="L41" s="254"/>
      <c r="M41" s="254"/>
      <c r="N41" s="254"/>
      <c r="O41" s="254"/>
      <c r="P41" s="254"/>
      <c r="Q41" s="254"/>
      <c r="R41" s="254"/>
      <c r="S41" s="254"/>
      <c r="T41" s="254"/>
      <c r="U41" s="254"/>
      <c r="V41" s="254"/>
      <c r="W41" s="254"/>
      <c r="X41" s="254"/>
      <c r="Y41" s="254"/>
      <c r="Z41" s="254"/>
    </row>
    <row r="42" spans="1:26" x14ac:dyDescent="0.3">
      <c r="B42" s="253"/>
      <c r="D42" s="258"/>
      <c r="E42" s="258"/>
      <c r="F42" s="258"/>
      <c r="G42" s="258"/>
      <c r="H42" s="258"/>
      <c r="I42" s="258"/>
      <c r="J42" s="258"/>
      <c r="K42" s="258"/>
      <c r="L42" s="258"/>
      <c r="M42" s="258"/>
      <c r="N42" s="258"/>
      <c r="O42" s="258"/>
      <c r="P42" s="258"/>
      <c r="Q42" s="258"/>
      <c r="R42" s="258"/>
      <c r="S42" s="258"/>
      <c r="T42" s="258"/>
      <c r="U42" s="258"/>
      <c r="V42" s="258"/>
      <c r="W42" s="258"/>
      <c r="X42" s="258"/>
      <c r="Y42" s="258"/>
      <c r="Z42" s="258"/>
    </row>
    <row r="43" spans="1:26" x14ac:dyDescent="0.3">
      <c r="B43" s="253"/>
      <c r="D43" s="258"/>
      <c r="E43" s="258"/>
      <c r="F43" s="258"/>
      <c r="G43" s="258"/>
      <c r="H43" s="258"/>
      <c r="I43" s="258"/>
      <c r="J43" s="258"/>
      <c r="K43" s="258"/>
      <c r="L43" s="258"/>
      <c r="M43" s="258"/>
      <c r="N43" s="258"/>
      <c r="O43" s="258"/>
      <c r="P43" s="258"/>
      <c r="Q43" s="258"/>
      <c r="R43" s="258"/>
      <c r="S43" s="258"/>
      <c r="T43" s="258"/>
      <c r="U43" s="258"/>
      <c r="V43" s="258"/>
      <c r="W43" s="258"/>
      <c r="X43" s="258"/>
      <c r="Y43" s="258"/>
      <c r="Z43" s="258"/>
    </row>
    <row r="44" spans="1:26" x14ac:dyDescent="0.3">
      <c r="B44" s="253"/>
      <c r="D44" s="258"/>
      <c r="E44" s="258"/>
      <c r="F44" s="258"/>
      <c r="G44" s="258"/>
      <c r="H44" s="258"/>
      <c r="I44" s="258"/>
      <c r="J44" s="258"/>
      <c r="K44" s="258"/>
      <c r="L44" s="258"/>
      <c r="M44" s="258"/>
      <c r="N44" s="258"/>
      <c r="O44" s="258"/>
      <c r="P44" s="258"/>
      <c r="Q44" s="258"/>
      <c r="R44" s="258"/>
      <c r="S44" s="258"/>
      <c r="T44" s="258"/>
      <c r="U44" s="258"/>
      <c r="V44" s="258"/>
      <c r="W44" s="258"/>
      <c r="X44" s="258"/>
      <c r="Y44" s="258"/>
      <c r="Z44" s="258"/>
    </row>
    <row r="45" spans="1:26" x14ac:dyDescent="0.3">
      <c r="B45" s="253"/>
      <c r="D45" s="258"/>
      <c r="E45" s="258"/>
      <c r="F45" s="258"/>
      <c r="G45" s="258"/>
      <c r="H45" s="258"/>
      <c r="I45" s="258"/>
      <c r="J45" s="258"/>
      <c r="K45" s="258"/>
      <c r="L45" s="258"/>
      <c r="M45" s="258"/>
      <c r="N45" s="258"/>
      <c r="O45" s="258"/>
      <c r="P45" s="258"/>
      <c r="Q45" s="258"/>
      <c r="R45" s="258"/>
      <c r="S45" s="258"/>
      <c r="T45" s="258"/>
      <c r="U45" s="258"/>
      <c r="V45" s="258"/>
      <c r="W45" s="258"/>
      <c r="X45" s="258"/>
      <c r="Y45" s="258"/>
      <c r="Z45" s="258"/>
    </row>
    <row r="46" spans="1:26" x14ac:dyDescent="0.3">
      <c r="B46" s="253"/>
      <c r="D46" s="258"/>
      <c r="E46" s="258"/>
      <c r="F46" s="258"/>
      <c r="G46" s="258"/>
      <c r="H46" s="258"/>
      <c r="I46" s="258"/>
      <c r="J46" s="258"/>
      <c r="K46" s="258"/>
      <c r="L46" s="258"/>
      <c r="M46" s="258"/>
      <c r="N46" s="258"/>
      <c r="O46" s="258"/>
      <c r="P46" s="258"/>
      <c r="Q46" s="258"/>
      <c r="R46" s="258"/>
      <c r="S46" s="258"/>
      <c r="T46" s="258"/>
      <c r="U46" s="258"/>
      <c r="V46" s="258"/>
      <c r="W46" s="258"/>
      <c r="X46" s="258"/>
      <c r="Y46" s="258"/>
      <c r="Z46" s="258"/>
    </row>
    <row r="47" spans="1:26" x14ac:dyDescent="0.3">
      <c r="B47" s="253"/>
      <c r="D47" s="258"/>
      <c r="E47" s="258"/>
      <c r="F47" s="258"/>
      <c r="G47" s="258"/>
      <c r="H47" s="258"/>
      <c r="I47" s="258"/>
      <c r="J47" s="258"/>
      <c r="K47" s="258"/>
      <c r="L47" s="258"/>
      <c r="M47" s="258"/>
      <c r="N47" s="258"/>
      <c r="O47" s="258"/>
      <c r="P47" s="258"/>
      <c r="Q47" s="258"/>
      <c r="R47" s="258"/>
      <c r="S47" s="258"/>
      <c r="T47" s="258"/>
      <c r="U47" s="258"/>
      <c r="V47" s="258"/>
      <c r="W47" s="258"/>
      <c r="X47" s="258"/>
      <c r="Y47" s="258"/>
      <c r="Z47" s="258"/>
    </row>
    <row r="48" spans="1:26" x14ac:dyDescent="0.3">
      <c r="B48" s="253"/>
      <c r="D48" s="258"/>
      <c r="E48" s="258"/>
      <c r="F48" s="258"/>
      <c r="G48" s="258"/>
      <c r="H48" s="258"/>
      <c r="I48" s="258"/>
      <c r="J48" s="258"/>
      <c r="K48" s="258"/>
      <c r="L48" s="258"/>
      <c r="M48" s="258"/>
      <c r="N48" s="258"/>
      <c r="O48" s="258"/>
      <c r="P48" s="258"/>
      <c r="Q48" s="258"/>
      <c r="R48" s="258"/>
      <c r="S48" s="258"/>
      <c r="T48" s="258"/>
      <c r="U48" s="258"/>
      <c r="V48" s="258"/>
      <c r="W48" s="258"/>
      <c r="X48" s="258"/>
      <c r="Y48" s="258"/>
      <c r="Z48" s="258"/>
    </row>
    <row r="49" spans="2:26" x14ac:dyDescent="0.3">
      <c r="B49" s="253"/>
      <c r="D49" s="258"/>
      <c r="E49" s="258"/>
      <c r="F49" s="258"/>
      <c r="G49" s="258"/>
      <c r="H49" s="258"/>
      <c r="I49" s="258"/>
      <c r="J49" s="258"/>
      <c r="K49" s="258"/>
      <c r="L49" s="258"/>
      <c r="M49" s="258"/>
      <c r="N49" s="258"/>
      <c r="O49" s="258"/>
      <c r="P49" s="258"/>
      <c r="Q49" s="258"/>
      <c r="R49" s="258"/>
      <c r="S49" s="258"/>
      <c r="T49" s="258"/>
      <c r="U49" s="258"/>
      <c r="V49" s="258"/>
      <c r="W49" s="258"/>
      <c r="X49" s="258"/>
      <c r="Y49" s="258"/>
      <c r="Z49" s="258"/>
    </row>
    <row r="50" spans="2:26" x14ac:dyDescent="0.3">
      <c r="B50" s="253"/>
      <c r="D50" s="258"/>
      <c r="E50" s="258"/>
      <c r="F50" s="258"/>
      <c r="G50" s="258"/>
      <c r="H50" s="258"/>
      <c r="I50" s="258"/>
      <c r="J50" s="258"/>
      <c r="K50" s="258"/>
      <c r="L50" s="258"/>
      <c r="M50" s="258"/>
      <c r="N50" s="258"/>
      <c r="O50" s="258"/>
      <c r="P50" s="258"/>
      <c r="Q50" s="258"/>
      <c r="R50" s="258"/>
      <c r="S50" s="258"/>
      <c r="T50" s="258"/>
      <c r="U50" s="258"/>
      <c r="V50" s="258"/>
      <c r="W50" s="258"/>
      <c r="X50" s="258"/>
      <c r="Y50" s="258"/>
      <c r="Z50" s="258"/>
    </row>
    <row r="51" spans="2:26" x14ac:dyDescent="0.3">
      <c r="B51" s="253"/>
      <c r="D51" s="258"/>
      <c r="E51" s="258"/>
      <c r="F51" s="258"/>
      <c r="G51" s="258"/>
      <c r="H51" s="258"/>
      <c r="I51" s="258"/>
      <c r="J51" s="258"/>
      <c r="K51" s="258"/>
      <c r="L51" s="258"/>
      <c r="M51" s="258"/>
      <c r="N51" s="258"/>
      <c r="O51" s="258"/>
      <c r="P51" s="258"/>
      <c r="Q51" s="258"/>
      <c r="R51" s="258"/>
      <c r="S51" s="258"/>
      <c r="T51" s="258"/>
      <c r="U51" s="258"/>
      <c r="V51" s="258"/>
      <c r="W51" s="258"/>
      <c r="X51" s="258"/>
      <c r="Y51" s="258"/>
      <c r="Z51" s="258"/>
    </row>
    <row r="52" spans="2:26" x14ac:dyDescent="0.3">
      <c r="B52" s="253"/>
      <c r="D52" s="258"/>
      <c r="E52" s="258"/>
      <c r="F52" s="258"/>
      <c r="G52" s="258"/>
      <c r="H52" s="258"/>
      <c r="I52" s="258"/>
      <c r="J52" s="258"/>
      <c r="K52" s="258"/>
      <c r="L52" s="258"/>
      <c r="M52" s="258"/>
      <c r="N52" s="258"/>
      <c r="O52" s="258"/>
      <c r="P52" s="258"/>
      <c r="Q52" s="258"/>
      <c r="R52" s="258"/>
      <c r="S52" s="258"/>
      <c r="T52" s="258"/>
      <c r="U52" s="258"/>
      <c r="V52" s="258"/>
      <c r="W52" s="258"/>
      <c r="X52" s="258"/>
      <c r="Y52" s="258"/>
      <c r="Z52" s="258"/>
    </row>
    <row r="53" spans="2:26" x14ac:dyDescent="0.3">
      <c r="B53" s="253"/>
      <c r="D53" s="258"/>
      <c r="E53" s="258"/>
      <c r="F53" s="258"/>
      <c r="G53" s="258"/>
      <c r="H53" s="258"/>
      <c r="I53" s="258"/>
      <c r="J53" s="258"/>
      <c r="K53" s="258"/>
      <c r="L53" s="258"/>
      <c r="M53" s="258"/>
      <c r="N53" s="258"/>
      <c r="O53" s="258"/>
      <c r="P53" s="258"/>
      <c r="Q53" s="258"/>
      <c r="R53" s="258"/>
      <c r="S53" s="258"/>
      <c r="T53" s="258"/>
      <c r="U53" s="258"/>
      <c r="V53" s="258"/>
      <c r="W53" s="258"/>
      <c r="X53" s="258"/>
      <c r="Y53" s="258"/>
      <c r="Z53" s="258"/>
    </row>
    <row r="54" spans="2:26" x14ac:dyDescent="0.3">
      <c r="B54" s="253"/>
      <c r="D54" s="258"/>
      <c r="E54" s="258"/>
      <c r="F54" s="258"/>
      <c r="G54" s="258"/>
      <c r="H54" s="258"/>
      <c r="I54" s="258"/>
      <c r="J54" s="258"/>
      <c r="K54" s="258"/>
      <c r="L54" s="258"/>
      <c r="M54" s="258"/>
      <c r="N54" s="258"/>
      <c r="O54" s="258"/>
      <c r="P54" s="258"/>
      <c r="Q54" s="258"/>
      <c r="R54" s="258"/>
      <c r="S54" s="258"/>
      <c r="T54" s="258"/>
      <c r="U54" s="258"/>
      <c r="V54" s="258"/>
      <c r="W54" s="258"/>
      <c r="X54" s="258"/>
      <c r="Y54" s="258"/>
      <c r="Z54" s="258"/>
    </row>
    <row r="55" spans="2:26" x14ac:dyDescent="0.3">
      <c r="B55" s="253"/>
      <c r="D55" s="258"/>
      <c r="E55" s="258"/>
      <c r="F55" s="258"/>
      <c r="G55" s="258"/>
      <c r="H55" s="258"/>
      <c r="I55" s="258"/>
      <c r="J55" s="258"/>
      <c r="K55" s="258"/>
      <c r="L55" s="258"/>
      <c r="M55" s="258"/>
      <c r="N55" s="258"/>
      <c r="O55" s="258"/>
      <c r="P55" s="258"/>
      <c r="Q55" s="258"/>
      <c r="R55" s="258"/>
      <c r="S55" s="258"/>
      <c r="T55" s="258"/>
      <c r="U55" s="258"/>
      <c r="V55" s="258"/>
      <c r="W55" s="258"/>
      <c r="X55" s="258"/>
      <c r="Y55" s="258"/>
      <c r="Z55" s="258"/>
    </row>
    <row r="56" spans="2:26" x14ac:dyDescent="0.3">
      <c r="B56" s="253"/>
      <c r="D56" s="258"/>
      <c r="E56" s="258"/>
      <c r="F56" s="258"/>
      <c r="G56" s="258"/>
      <c r="H56" s="258"/>
      <c r="I56" s="258"/>
      <c r="J56" s="258"/>
      <c r="K56" s="258"/>
      <c r="L56" s="258"/>
      <c r="M56" s="258"/>
      <c r="N56" s="258"/>
      <c r="O56" s="258"/>
      <c r="P56" s="258"/>
      <c r="Q56" s="258"/>
      <c r="R56" s="258"/>
      <c r="S56" s="258"/>
      <c r="T56" s="258"/>
      <c r="U56" s="258"/>
      <c r="V56" s="258"/>
      <c r="W56" s="258"/>
      <c r="X56" s="258"/>
      <c r="Y56" s="258"/>
      <c r="Z56" s="258"/>
    </row>
    <row r="57" spans="2:26" x14ac:dyDescent="0.3">
      <c r="B57" s="253"/>
      <c r="D57" s="258"/>
      <c r="E57" s="258"/>
      <c r="F57" s="258"/>
      <c r="G57" s="258"/>
      <c r="H57" s="258"/>
      <c r="I57" s="258"/>
      <c r="J57" s="258"/>
      <c r="K57" s="258"/>
      <c r="L57" s="258"/>
      <c r="M57" s="258"/>
      <c r="N57" s="258"/>
      <c r="O57" s="258"/>
      <c r="P57" s="258"/>
      <c r="Q57" s="258"/>
      <c r="R57" s="258"/>
      <c r="S57" s="258"/>
      <c r="T57" s="258"/>
      <c r="U57" s="258"/>
      <c r="V57" s="258"/>
      <c r="W57" s="258"/>
      <c r="X57" s="258"/>
      <c r="Y57" s="258"/>
      <c r="Z57" s="258"/>
    </row>
    <row r="58" spans="2:26" x14ac:dyDescent="0.3">
      <c r="B58" s="253"/>
      <c r="D58" s="258"/>
      <c r="E58" s="258"/>
      <c r="F58" s="258"/>
      <c r="G58" s="258"/>
      <c r="H58" s="258"/>
      <c r="I58" s="258"/>
      <c r="J58" s="258"/>
      <c r="K58" s="258"/>
      <c r="L58" s="258"/>
      <c r="M58" s="258"/>
      <c r="N58" s="258"/>
      <c r="O58" s="258"/>
      <c r="P58" s="258"/>
      <c r="Q58" s="258"/>
      <c r="R58" s="258"/>
      <c r="S58" s="258"/>
      <c r="T58" s="258"/>
      <c r="U58" s="258"/>
      <c r="V58" s="258"/>
      <c r="W58" s="258"/>
      <c r="X58" s="258"/>
      <c r="Y58" s="258"/>
      <c r="Z58" s="258"/>
    </row>
    <row r="59" spans="2:26" x14ac:dyDescent="0.3">
      <c r="B59" s="253"/>
      <c r="D59" s="258"/>
      <c r="E59" s="258"/>
      <c r="F59" s="258"/>
      <c r="G59" s="258"/>
      <c r="H59" s="258"/>
      <c r="I59" s="258"/>
      <c r="J59" s="258"/>
      <c r="K59" s="258"/>
      <c r="L59" s="258"/>
      <c r="M59" s="258"/>
      <c r="N59" s="258"/>
      <c r="O59" s="258"/>
      <c r="P59" s="258"/>
      <c r="Q59" s="258"/>
      <c r="R59" s="258"/>
      <c r="S59" s="258"/>
      <c r="T59" s="258"/>
      <c r="U59" s="258"/>
      <c r="V59" s="258"/>
      <c r="W59" s="258"/>
      <c r="X59" s="258"/>
      <c r="Y59" s="258"/>
      <c r="Z59" s="258"/>
    </row>
    <row r="60" spans="2:26" x14ac:dyDescent="0.3">
      <c r="B60" s="253"/>
      <c r="D60" s="258"/>
      <c r="E60" s="258"/>
      <c r="F60" s="258"/>
      <c r="G60" s="258"/>
      <c r="H60" s="258"/>
      <c r="I60" s="258"/>
      <c r="J60" s="258"/>
      <c r="K60" s="258"/>
      <c r="L60" s="258"/>
      <c r="M60" s="258"/>
      <c r="N60" s="258"/>
      <c r="O60" s="258"/>
      <c r="P60" s="258"/>
      <c r="Q60" s="258"/>
      <c r="R60" s="258"/>
      <c r="S60" s="258"/>
      <c r="T60" s="258"/>
      <c r="U60" s="258"/>
      <c r="V60" s="258"/>
      <c r="W60" s="258"/>
      <c r="X60" s="258"/>
      <c r="Y60" s="258"/>
      <c r="Z60" s="258"/>
    </row>
    <row r="61" spans="2:26" x14ac:dyDescent="0.3">
      <c r="B61" s="253"/>
      <c r="D61" s="258"/>
      <c r="E61" s="258"/>
      <c r="F61" s="258"/>
      <c r="G61" s="258"/>
      <c r="H61" s="258"/>
      <c r="I61" s="258"/>
      <c r="J61" s="258"/>
      <c r="K61" s="258"/>
      <c r="L61" s="258"/>
      <c r="M61" s="258"/>
      <c r="N61" s="258"/>
      <c r="O61" s="258"/>
      <c r="P61" s="258"/>
      <c r="Q61" s="258"/>
      <c r="R61" s="258"/>
      <c r="S61" s="258"/>
      <c r="T61" s="258"/>
      <c r="U61" s="258"/>
      <c r="V61" s="258"/>
      <c r="W61" s="258"/>
      <c r="X61" s="258"/>
      <c r="Y61" s="258"/>
      <c r="Z61" s="258"/>
    </row>
    <row r="62" spans="2:26" x14ac:dyDescent="0.3">
      <c r="D62" s="258"/>
      <c r="E62" s="258"/>
      <c r="F62" s="258"/>
      <c r="G62" s="258"/>
      <c r="H62" s="258"/>
      <c r="I62" s="258"/>
      <c r="J62" s="258"/>
      <c r="K62" s="258"/>
      <c r="L62" s="258"/>
      <c r="M62" s="258"/>
      <c r="N62" s="258"/>
      <c r="O62" s="258"/>
      <c r="P62" s="258"/>
      <c r="Q62" s="258"/>
      <c r="R62" s="258"/>
      <c r="S62" s="258"/>
      <c r="T62" s="258"/>
      <c r="U62" s="258"/>
      <c r="V62" s="258"/>
      <c r="W62" s="258"/>
      <c r="X62" s="258"/>
      <c r="Y62" s="258"/>
      <c r="Z62" s="258"/>
    </row>
    <row r="63" spans="2:26" x14ac:dyDescent="0.3">
      <c r="D63" s="258"/>
      <c r="E63" s="258"/>
      <c r="F63" s="258"/>
      <c r="G63" s="258"/>
      <c r="H63" s="258"/>
      <c r="I63" s="258"/>
      <c r="J63" s="258"/>
      <c r="K63" s="258"/>
      <c r="L63" s="258"/>
      <c r="M63" s="258"/>
      <c r="N63" s="258"/>
      <c r="O63" s="258"/>
      <c r="P63" s="258"/>
      <c r="Q63" s="258"/>
      <c r="R63" s="258"/>
      <c r="S63" s="258"/>
      <c r="T63" s="258"/>
      <c r="U63" s="258"/>
      <c r="V63" s="258"/>
      <c r="W63" s="258"/>
      <c r="X63" s="258"/>
      <c r="Y63" s="258"/>
      <c r="Z63" s="258"/>
    </row>
    <row r="64" spans="2:26" x14ac:dyDescent="0.3">
      <c r="D64" s="258"/>
      <c r="E64" s="258"/>
      <c r="F64" s="258"/>
      <c r="G64" s="258"/>
      <c r="H64" s="258"/>
      <c r="I64" s="258"/>
      <c r="J64" s="258"/>
      <c r="K64" s="258"/>
      <c r="L64" s="258"/>
      <c r="M64" s="258"/>
      <c r="N64" s="258"/>
      <c r="O64" s="258"/>
      <c r="P64" s="258"/>
      <c r="Q64" s="258"/>
      <c r="R64" s="258"/>
      <c r="S64" s="258"/>
      <c r="T64" s="258"/>
      <c r="U64" s="258"/>
      <c r="V64" s="258"/>
      <c r="W64" s="258"/>
      <c r="X64" s="258"/>
      <c r="Y64" s="258"/>
      <c r="Z64" s="258"/>
    </row>
    <row r="65" spans="4:26" x14ac:dyDescent="0.3">
      <c r="D65" s="258"/>
      <c r="E65" s="258"/>
      <c r="F65" s="258"/>
      <c r="G65" s="258"/>
      <c r="H65" s="258"/>
      <c r="I65" s="258"/>
      <c r="J65" s="258"/>
      <c r="K65" s="258"/>
      <c r="L65" s="258"/>
      <c r="M65" s="258"/>
      <c r="N65" s="258"/>
      <c r="O65" s="258"/>
      <c r="P65" s="258"/>
      <c r="Q65" s="258"/>
      <c r="R65" s="258"/>
      <c r="S65" s="258"/>
      <c r="T65" s="258"/>
      <c r="U65" s="258"/>
      <c r="V65" s="258"/>
      <c r="W65" s="258"/>
      <c r="X65" s="258"/>
      <c r="Y65" s="258"/>
      <c r="Z65" s="258"/>
    </row>
    <row r="66" spans="4:26" x14ac:dyDescent="0.3">
      <c r="D66" s="258"/>
      <c r="E66" s="258"/>
      <c r="F66" s="258"/>
      <c r="G66" s="258"/>
      <c r="H66" s="258"/>
      <c r="I66" s="258"/>
      <c r="J66" s="258"/>
      <c r="K66" s="258"/>
      <c r="L66" s="258"/>
      <c r="M66" s="258"/>
      <c r="N66" s="258"/>
      <c r="O66" s="258"/>
      <c r="P66" s="258"/>
      <c r="Q66" s="258"/>
      <c r="R66" s="258"/>
      <c r="S66" s="258"/>
      <c r="T66" s="258"/>
      <c r="U66" s="258"/>
      <c r="V66" s="258"/>
      <c r="W66" s="258"/>
      <c r="X66" s="258"/>
      <c r="Y66" s="258"/>
      <c r="Z66" s="258"/>
    </row>
    <row r="67" spans="4:26" x14ac:dyDescent="0.3">
      <c r="D67" s="258"/>
      <c r="E67" s="258"/>
      <c r="F67" s="258"/>
      <c r="G67" s="258"/>
      <c r="H67" s="258"/>
      <c r="I67" s="258"/>
      <c r="J67" s="258"/>
      <c r="K67" s="258"/>
      <c r="L67" s="258"/>
      <c r="M67" s="258"/>
      <c r="N67" s="258"/>
      <c r="O67" s="258"/>
      <c r="P67" s="258"/>
      <c r="Q67" s="258"/>
      <c r="R67" s="258"/>
      <c r="S67" s="258"/>
      <c r="T67" s="258"/>
      <c r="U67" s="258"/>
      <c r="V67" s="258"/>
      <c r="W67" s="258"/>
      <c r="X67" s="258"/>
      <c r="Y67" s="258"/>
      <c r="Z67" s="258"/>
    </row>
    <row r="68" spans="4:26" x14ac:dyDescent="0.3">
      <c r="D68" s="258"/>
      <c r="E68" s="258"/>
      <c r="F68" s="258"/>
      <c r="G68" s="258"/>
      <c r="H68" s="258"/>
      <c r="I68" s="258"/>
      <c r="J68" s="258"/>
      <c r="K68" s="258"/>
      <c r="L68" s="258"/>
      <c r="M68" s="258"/>
      <c r="N68" s="258"/>
      <c r="O68" s="258"/>
      <c r="P68" s="258"/>
      <c r="Q68" s="258"/>
      <c r="R68" s="258"/>
      <c r="S68" s="258"/>
      <c r="T68" s="258"/>
      <c r="U68" s="258"/>
      <c r="V68" s="258"/>
      <c r="W68" s="258"/>
      <c r="X68" s="258"/>
      <c r="Y68" s="258"/>
      <c r="Z68" s="258"/>
    </row>
    <row r="69" spans="4:26" x14ac:dyDescent="0.3">
      <c r="D69" s="258"/>
      <c r="E69" s="258"/>
      <c r="F69" s="258"/>
      <c r="G69" s="258"/>
      <c r="H69" s="258"/>
      <c r="I69" s="258"/>
      <c r="J69" s="258"/>
      <c r="K69" s="258"/>
      <c r="L69" s="258"/>
      <c r="M69" s="258"/>
      <c r="N69" s="258"/>
      <c r="O69" s="258"/>
      <c r="P69" s="258"/>
      <c r="Q69" s="258"/>
      <c r="R69" s="258"/>
      <c r="S69" s="258"/>
      <c r="T69" s="258"/>
      <c r="U69" s="258"/>
      <c r="V69" s="258"/>
      <c r="W69" s="258"/>
      <c r="X69" s="258"/>
      <c r="Y69" s="258"/>
      <c r="Z69" s="258"/>
    </row>
    <row r="70" spans="4:26" x14ac:dyDescent="0.3">
      <c r="D70" s="258"/>
      <c r="E70" s="258"/>
      <c r="F70" s="258"/>
      <c r="G70" s="258"/>
      <c r="H70" s="258"/>
      <c r="I70" s="258"/>
      <c r="J70" s="258"/>
      <c r="K70" s="258"/>
      <c r="L70" s="258"/>
      <c r="M70" s="258"/>
      <c r="N70" s="258"/>
      <c r="O70" s="258"/>
      <c r="P70" s="258"/>
      <c r="Q70" s="258"/>
      <c r="R70" s="258"/>
      <c r="S70" s="258"/>
      <c r="T70" s="258"/>
      <c r="U70" s="258"/>
      <c r="V70" s="258"/>
      <c r="W70" s="258"/>
      <c r="X70" s="258"/>
      <c r="Y70" s="258"/>
      <c r="Z70" s="258"/>
    </row>
    <row r="71" spans="4:26" x14ac:dyDescent="0.3">
      <c r="D71" s="258"/>
      <c r="E71" s="258"/>
      <c r="F71" s="258"/>
      <c r="G71" s="258"/>
      <c r="H71" s="258"/>
      <c r="I71" s="258"/>
      <c r="J71" s="258"/>
      <c r="K71" s="258"/>
      <c r="L71" s="258"/>
      <c r="M71" s="258"/>
      <c r="N71" s="258"/>
      <c r="O71" s="258"/>
      <c r="P71" s="258"/>
      <c r="Q71" s="258"/>
      <c r="R71" s="258"/>
      <c r="S71" s="258"/>
      <c r="T71" s="258"/>
      <c r="U71" s="258"/>
      <c r="V71" s="258"/>
      <c r="W71" s="258"/>
      <c r="X71" s="258"/>
      <c r="Y71" s="258"/>
      <c r="Z71" s="258"/>
    </row>
    <row r="72" spans="4:26" x14ac:dyDescent="0.3">
      <c r="D72" s="258"/>
      <c r="E72" s="258"/>
      <c r="F72" s="258"/>
      <c r="G72" s="258"/>
      <c r="H72" s="258"/>
      <c r="I72" s="258"/>
      <c r="J72" s="258"/>
      <c r="K72" s="258"/>
      <c r="L72" s="258"/>
      <c r="M72" s="258"/>
      <c r="N72" s="258"/>
      <c r="O72" s="258"/>
      <c r="P72" s="258"/>
      <c r="Q72" s="258"/>
      <c r="R72" s="258"/>
      <c r="S72" s="258"/>
      <c r="T72" s="258"/>
      <c r="U72" s="258"/>
      <c r="V72" s="258"/>
      <c r="W72" s="258"/>
      <c r="X72" s="258"/>
      <c r="Y72" s="258"/>
      <c r="Z72" s="258"/>
    </row>
    <row r="73" spans="4:26" x14ac:dyDescent="0.3">
      <c r="D73" s="258"/>
      <c r="E73" s="258"/>
      <c r="F73" s="258"/>
      <c r="G73" s="258"/>
      <c r="H73" s="258"/>
      <c r="I73" s="258"/>
      <c r="J73" s="258"/>
      <c r="K73" s="258"/>
      <c r="L73" s="258"/>
      <c r="M73" s="258"/>
      <c r="N73" s="258"/>
      <c r="O73" s="258"/>
      <c r="P73" s="258"/>
      <c r="Q73" s="258"/>
      <c r="R73" s="258"/>
      <c r="S73" s="258"/>
      <c r="T73" s="258"/>
      <c r="U73" s="258"/>
      <c r="V73" s="258"/>
      <c r="W73" s="258"/>
      <c r="X73" s="258"/>
      <c r="Y73" s="258"/>
      <c r="Z73" s="258"/>
    </row>
    <row r="74" spans="4:26" x14ac:dyDescent="0.3">
      <c r="D74" s="258"/>
      <c r="E74" s="258"/>
      <c r="F74" s="258"/>
      <c r="G74" s="258"/>
      <c r="H74" s="258"/>
      <c r="I74" s="258"/>
      <c r="J74" s="258"/>
      <c r="K74" s="258"/>
      <c r="L74" s="258"/>
      <c r="M74" s="258"/>
      <c r="N74" s="258"/>
      <c r="O74" s="258"/>
      <c r="P74" s="258"/>
      <c r="Q74" s="258"/>
      <c r="R74" s="258"/>
      <c r="S74" s="258"/>
      <c r="T74" s="258"/>
      <c r="U74" s="258"/>
      <c r="V74" s="258"/>
      <c r="W74" s="258"/>
      <c r="X74" s="258"/>
      <c r="Y74" s="258"/>
      <c r="Z74" s="258"/>
    </row>
    <row r="75" spans="4:26" x14ac:dyDescent="0.3">
      <c r="D75" s="258"/>
      <c r="E75" s="258"/>
      <c r="F75" s="258"/>
      <c r="G75" s="258"/>
      <c r="H75" s="258"/>
      <c r="I75" s="258"/>
      <c r="J75" s="258"/>
      <c r="K75" s="258"/>
      <c r="L75" s="258"/>
      <c r="M75" s="258"/>
      <c r="N75" s="258"/>
      <c r="O75" s="258"/>
      <c r="P75" s="258"/>
      <c r="Q75" s="258"/>
      <c r="R75" s="258"/>
      <c r="S75" s="258"/>
      <c r="T75" s="258"/>
      <c r="U75" s="258"/>
      <c r="V75" s="258"/>
      <c r="W75" s="258"/>
      <c r="X75" s="258"/>
      <c r="Y75" s="258"/>
      <c r="Z75" s="258"/>
    </row>
    <row r="76" spans="4:26" x14ac:dyDescent="0.3">
      <c r="D76" s="258"/>
      <c r="E76" s="258"/>
      <c r="F76" s="258"/>
      <c r="G76" s="258"/>
      <c r="H76" s="258"/>
      <c r="I76" s="258"/>
      <c r="J76" s="258"/>
      <c r="K76" s="258"/>
      <c r="L76" s="258"/>
      <c r="M76" s="258"/>
      <c r="N76" s="258"/>
      <c r="O76" s="258"/>
      <c r="P76" s="258"/>
      <c r="Q76" s="258"/>
      <c r="R76" s="258"/>
      <c r="S76" s="258"/>
      <c r="T76" s="258"/>
      <c r="U76" s="258"/>
      <c r="V76" s="258"/>
      <c r="W76" s="258"/>
      <c r="X76" s="258"/>
      <c r="Y76" s="258"/>
      <c r="Z76" s="258"/>
    </row>
    <row r="77" spans="4:26" x14ac:dyDescent="0.3">
      <c r="D77" s="258"/>
      <c r="E77" s="258"/>
      <c r="F77" s="258"/>
      <c r="G77" s="258"/>
      <c r="H77" s="258"/>
      <c r="I77" s="258"/>
      <c r="J77" s="258"/>
      <c r="K77" s="258"/>
      <c r="L77" s="258"/>
      <c r="M77" s="258"/>
      <c r="N77" s="258"/>
      <c r="O77" s="258"/>
      <c r="P77" s="258"/>
      <c r="Q77" s="258"/>
      <c r="R77" s="258"/>
      <c r="S77" s="258"/>
      <c r="T77" s="258"/>
      <c r="U77" s="258"/>
      <c r="V77" s="258"/>
      <c r="W77" s="258"/>
      <c r="X77" s="258"/>
      <c r="Y77" s="258"/>
      <c r="Z77" s="258"/>
    </row>
    <row r="78" spans="4:26" x14ac:dyDescent="0.3">
      <c r="D78" s="258"/>
      <c r="E78" s="258"/>
      <c r="F78" s="258"/>
      <c r="G78" s="258"/>
      <c r="H78" s="258"/>
      <c r="I78" s="258"/>
      <c r="J78" s="258"/>
      <c r="K78" s="258"/>
      <c r="L78" s="258"/>
      <c r="M78" s="258"/>
      <c r="N78" s="258"/>
      <c r="O78" s="258"/>
      <c r="P78" s="258"/>
      <c r="Q78" s="258"/>
      <c r="R78" s="258"/>
      <c r="S78" s="258"/>
      <c r="T78" s="258"/>
      <c r="U78" s="258"/>
      <c r="V78" s="258"/>
      <c r="W78" s="258"/>
      <c r="X78" s="258"/>
      <c r="Y78" s="258"/>
      <c r="Z78" s="258"/>
    </row>
    <row r="79" spans="4:26" x14ac:dyDescent="0.3">
      <c r="D79" s="258"/>
      <c r="E79" s="258"/>
      <c r="F79" s="258"/>
      <c r="G79" s="258"/>
      <c r="H79" s="258"/>
      <c r="I79" s="258"/>
      <c r="J79" s="258"/>
      <c r="K79" s="258"/>
      <c r="L79" s="258"/>
      <c r="M79" s="258"/>
      <c r="N79" s="258"/>
      <c r="O79" s="258"/>
      <c r="P79" s="258"/>
      <c r="Q79" s="258"/>
      <c r="R79" s="258"/>
      <c r="S79" s="258"/>
      <c r="T79" s="258"/>
      <c r="U79" s="258"/>
      <c r="V79" s="258"/>
      <c r="W79" s="258"/>
      <c r="X79" s="258"/>
      <c r="Y79" s="258"/>
      <c r="Z79" s="258"/>
    </row>
    <row r="80" spans="4:26" x14ac:dyDescent="0.3">
      <c r="D80" s="258"/>
      <c r="E80" s="258"/>
      <c r="F80" s="258"/>
      <c r="G80" s="258"/>
      <c r="H80" s="258"/>
      <c r="I80" s="258"/>
      <c r="J80" s="258"/>
      <c r="K80" s="258"/>
      <c r="L80" s="258"/>
      <c r="M80" s="258"/>
      <c r="N80" s="258"/>
      <c r="O80" s="258"/>
      <c r="P80" s="258"/>
      <c r="Q80" s="258"/>
      <c r="R80" s="258"/>
      <c r="S80" s="258"/>
      <c r="T80" s="258"/>
      <c r="U80" s="258"/>
      <c r="V80" s="258"/>
      <c r="W80" s="258"/>
      <c r="X80" s="258"/>
      <c r="Y80" s="258"/>
      <c r="Z80" s="258"/>
    </row>
    <row r="81" spans="4:26" x14ac:dyDescent="0.3">
      <c r="D81" s="258"/>
      <c r="E81" s="258"/>
      <c r="F81" s="258"/>
      <c r="G81" s="258"/>
      <c r="H81" s="258"/>
      <c r="I81" s="258"/>
      <c r="J81" s="258"/>
      <c r="K81" s="258"/>
      <c r="L81" s="258"/>
      <c r="M81" s="258"/>
      <c r="N81" s="258"/>
      <c r="O81" s="258"/>
      <c r="P81" s="258"/>
      <c r="Q81" s="258"/>
      <c r="R81" s="258"/>
      <c r="S81" s="258"/>
      <c r="T81" s="258"/>
      <c r="U81" s="258"/>
      <c r="V81" s="258"/>
      <c r="W81" s="258"/>
      <c r="X81" s="258"/>
      <c r="Y81" s="258"/>
      <c r="Z81" s="258"/>
    </row>
  </sheetData>
  <sheetProtection algorithmName="SHA-512" hashValue="JeuWRP7crrr3DKy27aOXmlZMV5IX6DwO4rqzOTwtudCxAFuEwrBHHpSjtzQ+X3o/ciw3D/g566Lpq/cuQaSpRw==" saltValue="6+8US4ADx7QA2pS4T2+XLg==" spinCount="100000" sheet="1" objects="1" scenarios="1" formatCells="0" formatColumns="0" formatRows="0"/>
  <customSheetViews>
    <customSheetView guid="{2F9A33C5-705D-4A07-ADB6-21E456C526C6}" showGridLines="0" showRowCol="0">
      <selection activeCell="B29" sqref="B29"/>
      <pageMargins left="0.7" right="0.7" top="0.75" bottom="0.75" header="0.3" footer="0.3"/>
      <pageSetup paperSize="9" orientation="portrait" horizontalDpi="300" verticalDpi="300" r:id="rId1"/>
    </customSheetView>
    <customSheetView guid="{0F24A28B-06F9-4620-BAD4-B239F41FF00A}" showGridLines="0" showRowCol="0">
      <selection activeCell="B29" sqref="B29"/>
      <pageMargins left="0.7" right="0.7" top="0.75" bottom="0.75" header="0.3" footer="0.3"/>
      <pageSetup paperSize="9" orientation="portrait" horizontalDpi="300" verticalDpi="300" r:id="rId2"/>
    </customSheetView>
    <customSheetView guid="{856130BF-2D6B-484A-B5FC-68659BABEC5B}" showGridLines="0" showRowCol="0">
      <selection activeCell="B29" sqref="B29"/>
      <pageMargins left="0.7" right="0.7" top="0.75" bottom="0.75" header="0.3" footer="0.3"/>
      <pageSetup paperSize="9" orientation="portrait" horizontalDpi="300" verticalDpi="300" r:id="rId3"/>
    </customSheetView>
    <customSheetView guid="{C1EC460D-BC24-4B7C-8A42-4C4CAB6DD547}" showGridLines="0" showRowCol="0">
      <selection activeCell="B29" sqref="B29"/>
      <pageMargins left="0.7" right="0.7" top="0.75" bottom="0.75" header="0.3" footer="0.3"/>
      <pageSetup paperSize="9" orientation="portrait" horizontalDpi="300" verticalDpi="300" r:id="rId4"/>
    </customSheetView>
    <customSheetView guid="{872EA6DD-096B-4F25-A988-5DA4FC0DF5BD}" showGridLines="0" showRowCol="0">
      <selection activeCell="B29" sqref="B29"/>
      <pageMargins left="0.7" right="0.7" top="0.75" bottom="0.75" header="0.3" footer="0.3"/>
      <pageSetup paperSize="9" orientation="portrait" horizontalDpi="300" verticalDpi="300" r:id="rId5"/>
    </customSheetView>
    <customSheetView guid="{49815ABC-A63B-4D41-AA7B-D5102D8E0BFC}" showGridLines="0" showRowCol="0">
      <selection activeCell="B29" sqref="B29"/>
      <pageMargins left="0.7" right="0.7" top="0.75" bottom="0.75" header="0.3" footer="0.3"/>
      <pageSetup paperSize="9" orientation="portrait" horizontalDpi="300" verticalDpi="300" r:id="rId6"/>
    </customSheetView>
  </customSheetViews>
  <pageMargins left="0.7" right="0.7" top="0.75" bottom="0.75" header="0.3" footer="0.3"/>
  <pageSetup paperSize="9" orientation="portrait" horizontalDpi="300" verticalDpi="300" r:id="rId7"/>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rgb="FFCCECF3"/>
  </sheetPr>
  <dimension ref="A1:W107"/>
  <sheetViews>
    <sheetView showRowColHeaders="0" zoomScaleNormal="100" workbookViewId="0">
      <selection activeCell="E12" sqref="E12"/>
    </sheetView>
  </sheetViews>
  <sheetFormatPr defaultColWidth="8.88671875" defaultRowHeight="14.4" x14ac:dyDescent="0.3"/>
  <cols>
    <col min="1" max="1" width="1.6640625" style="425" customWidth="1"/>
    <col min="2" max="2" width="3.44140625" style="445" customWidth="1"/>
    <col min="3" max="3" width="4.5546875" style="425" customWidth="1"/>
    <col min="4" max="4" width="47.5546875" style="425" customWidth="1"/>
    <col min="5" max="5" width="60.5546875" style="425" customWidth="1"/>
    <col min="6" max="16384" width="8.88671875" style="425"/>
  </cols>
  <sheetData>
    <row r="1" spans="1:23" x14ac:dyDescent="0.3">
      <c r="A1" s="426"/>
      <c r="B1" s="427"/>
      <c r="C1" s="426"/>
      <c r="D1" s="426"/>
      <c r="E1" s="426"/>
      <c r="F1" s="426"/>
      <c r="G1" s="426"/>
      <c r="H1" s="426"/>
      <c r="I1" s="426"/>
      <c r="J1" s="426"/>
      <c r="K1" s="426"/>
      <c r="L1" s="426"/>
      <c r="M1" s="426"/>
      <c r="N1" s="426"/>
      <c r="O1" s="426"/>
      <c r="P1" s="426"/>
      <c r="Q1" s="426"/>
      <c r="R1" s="426"/>
      <c r="S1" s="426"/>
      <c r="T1" s="426"/>
      <c r="U1" s="426"/>
      <c r="V1" s="426"/>
      <c r="W1" s="426"/>
    </row>
    <row r="2" spans="1:23" x14ac:dyDescent="0.3">
      <c r="A2" s="426"/>
      <c r="B2" s="427"/>
      <c r="C2" s="426"/>
      <c r="D2" s="426"/>
      <c r="E2" s="426"/>
      <c r="F2" s="426"/>
      <c r="G2" s="426"/>
      <c r="H2" s="426"/>
      <c r="I2" s="426"/>
      <c r="J2" s="426"/>
      <c r="K2" s="426"/>
      <c r="L2" s="426"/>
      <c r="M2" s="426"/>
      <c r="N2" s="426"/>
      <c r="O2" s="426"/>
      <c r="P2" s="426"/>
      <c r="Q2" s="426"/>
      <c r="R2" s="426"/>
      <c r="S2" s="426"/>
      <c r="T2" s="426"/>
      <c r="U2" s="426"/>
      <c r="V2" s="426"/>
      <c r="W2" s="426"/>
    </row>
    <row r="3" spans="1:23" ht="15.6" x14ac:dyDescent="0.3">
      <c r="A3" s="426"/>
      <c r="B3" s="427"/>
      <c r="C3" s="426"/>
      <c r="D3" s="428"/>
      <c r="E3" s="426"/>
      <c r="F3" s="426"/>
      <c r="G3" s="426"/>
      <c r="H3" s="426"/>
      <c r="I3" s="426"/>
      <c r="J3" s="426"/>
      <c r="K3" s="426"/>
      <c r="L3" s="426"/>
      <c r="M3" s="426"/>
      <c r="N3" s="426"/>
      <c r="O3" s="426"/>
      <c r="P3" s="426"/>
      <c r="Q3" s="426"/>
      <c r="R3" s="426"/>
      <c r="S3" s="426"/>
      <c r="T3" s="426"/>
      <c r="U3" s="426"/>
      <c r="V3" s="426"/>
      <c r="W3" s="426"/>
    </row>
    <row r="4" spans="1:23" ht="15.6" x14ac:dyDescent="0.3">
      <c r="A4" s="426"/>
      <c r="B4" s="427"/>
      <c r="C4" s="426"/>
      <c r="D4" s="429"/>
      <c r="E4" s="426"/>
      <c r="F4" s="426"/>
      <c r="G4" s="426"/>
      <c r="H4" s="426"/>
      <c r="I4" s="426"/>
      <c r="J4" s="426"/>
      <c r="K4" s="426"/>
      <c r="L4" s="426"/>
      <c r="M4" s="426"/>
      <c r="N4" s="426"/>
      <c r="O4" s="426"/>
      <c r="P4" s="426"/>
      <c r="Q4" s="426"/>
      <c r="R4" s="426"/>
      <c r="S4" s="426"/>
      <c r="T4" s="426"/>
      <c r="U4" s="426"/>
      <c r="V4" s="426"/>
      <c r="W4" s="426"/>
    </row>
    <row r="5" spans="1:23" ht="15.6" x14ac:dyDescent="0.3">
      <c r="A5" s="426"/>
      <c r="B5" s="298"/>
      <c r="C5" s="426"/>
      <c r="D5" s="299"/>
      <c r="E5" s="426"/>
      <c r="F5" s="426"/>
      <c r="G5" s="426"/>
      <c r="H5" s="426"/>
      <c r="I5" s="426"/>
      <c r="J5" s="426"/>
      <c r="K5" s="426"/>
      <c r="L5" s="426"/>
      <c r="M5" s="426"/>
      <c r="N5" s="426"/>
      <c r="O5" s="426"/>
      <c r="P5" s="426"/>
      <c r="Q5" s="426"/>
      <c r="R5" s="426"/>
      <c r="S5" s="426"/>
      <c r="T5" s="426"/>
      <c r="U5" s="426"/>
      <c r="V5" s="426"/>
      <c r="W5" s="426"/>
    </row>
    <row r="6" spans="1:23" ht="15" thickBot="1" x14ac:dyDescent="0.35">
      <c r="A6" s="430"/>
      <c r="B6" s="431"/>
      <c r="C6" s="430"/>
      <c r="D6" s="430"/>
      <c r="E6" s="432" t="s">
        <v>708</v>
      </c>
      <c r="F6" s="430"/>
      <c r="G6" s="430"/>
      <c r="H6" s="430"/>
      <c r="I6" s="430"/>
      <c r="J6" s="430"/>
      <c r="K6" s="430"/>
      <c r="L6" s="430"/>
      <c r="M6" s="430"/>
      <c r="N6" s="430"/>
      <c r="O6" s="430"/>
      <c r="P6" s="430"/>
      <c r="Q6" s="430"/>
      <c r="R6" s="426"/>
      <c r="S6" s="426"/>
      <c r="T6" s="426"/>
      <c r="U6" s="426"/>
      <c r="V6" s="426"/>
      <c r="W6" s="426"/>
    </row>
    <row r="7" spans="1:23" s="435" customFormat="1" ht="21.9" customHeight="1" thickTop="1" x14ac:dyDescent="0.25">
      <c r="A7" s="433"/>
      <c r="B7" s="434"/>
      <c r="C7" s="433"/>
      <c r="D7" s="437"/>
      <c r="E7" s="438"/>
      <c r="F7" s="433"/>
      <c r="G7" s="433"/>
      <c r="H7" s="433"/>
      <c r="I7" s="433"/>
      <c r="J7" s="433"/>
      <c r="K7" s="433"/>
      <c r="L7" s="433"/>
      <c r="M7" s="433"/>
      <c r="N7" s="433"/>
      <c r="O7" s="433"/>
      <c r="P7" s="433"/>
      <c r="Q7" s="433"/>
      <c r="R7" s="433"/>
      <c r="S7" s="433"/>
      <c r="T7" s="433"/>
      <c r="U7" s="433"/>
      <c r="V7" s="433"/>
      <c r="W7" s="433"/>
    </row>
    <row r="8" spans="1:23" s="435" customFormat="1" ht="21.9" customHeight="1" x14ac:dyDescent="0.25">
      <c r="A8" s="433"/>
      <c r="B8" s="436"/>
      <c r="C8" s="433"/>
      <c r="D8" s="300" t="s">
        <v>709</v>
      </c>
      <c r="E8" s="301" t="s">
        <v>923</v>
      </c>
      <c r="F8" s="433"/>
      <c r="G8" s="433"/>
      <c r="H8" s="433"/>
      <c r="I8" s="433"/>
      <c r="J8" s="433"/>
      <c r="K8" s="433"/>
      <c r="L8" s="433"/>
      <c r="M8" s="433"/>
      <c r="N8" s="433"/>
      <c r="O8" s="433"/>
      <c r="P8" s="433"/>
      <c r="Q8" s="433"/>
      <c r="R8" s="433"/>
      <c r="S8" s="433"/>
      <c r="T8" s="433"/>
      <c r="U8" s="433"/>
      <c r="V8" s="433"/>
      <c r="W8" s="433"/>
    </row>
    <row r="9" spans="1:23" s="435" customFormat="1" ht="21.9" customHeight="1" x14ac:dyDescent="0.25">
      <c r="A9" s="433"/>
      <c r="B9" s="434"/>
      <c r="C9" s="433"/>
      <c r="D9" s="437"/>
      <c r="E9" s="438"/>
      <c r="F9" s="433"/>
      <c r="G9" s="433"/>
      <c r="H9" s="433"/>
      <c r="I9" s="433"/>
      <c r="J9" s="433"/>
      <c r="K9" s="433"/>
      <c r="L9" s="433"/>
      <c r="M9" s="433"/>
      <c r="N9" s="433"/>
      <c r="O9" s="433"/>
      <c r="P9" s="433"/>
      <c r="Q9" s="433"/>
      <c r="R9" s="433"/>
      <c r="S9" s="433"/>
      <c r="T9" s="433"/>
      <c r="U9" s="433"/>
      <c r="V9" s="433"/>
      <c r="W9" s="433"/>
    </row>
    <row r="10" spans="1:23" s="435" customFormat="1" ht="21.9" customHeight="1" x14ac:dyDescent="0.3">
      <c r="A10" s="433"/>
      <c r="B10" s="434"/>
      <c r="C10" s="433"/>
      <c r="D10" s="300" t="s">
        <v>478</v>
      </c>
      <c r="E10" s="302" t="s">
        <v>531</v>
      </c>
      <c r="F10" s="439" t="s">
        <v>710</v>
      </c>
      <c r="G10" s="433"/>
      <c r="H10" s="433"/>
      <c r="I10" s="433"/>
      <c r="J10" s="433"/>
      <c r="K10" s="433"/>
      <c r="L10" s="433"/>
      <c r="M10" s="433"/>
      <c r="N10" s="433"/>
      <c r="O10" s="433"/>
      <c r="P10" s="433"/>
      <c r="Q10" s="433"/>
      <c r="R10" s="433"/>
      <c r="S10" s="433"/>
      <c r="T10" s="433"/>
      <c r="U10" s="433"/>
      <c r="V10" s="433"/>
      <c r="W10" s="433"/>
    </row>
    <row r="11" spans="1:23" s="435" customFormat="1" ht="21.9" customHeight="1" x14ac:dyDescent="0.25">
      <c r="A11" s="433"/>
      <c r="B11" s="434"/>
      <c r="C11" s="433"/>
      <c r="D11" s="437"/>
      <c r="E11" s="438"/>
      <c r="F11" s="433"/>
      <c r="G11" s="433"/>
      <c r="H11" s="433"/>
      <c r="I11" s="433"/>
      <c r="J11" s="433"/>
      <c r="K11" s="433"/>
      <c r="L11" s="433"/>
      <c r="M11" s="433"/>
      <c r="N11" s="433"/>
      <c r="O11" s="433"/>
      <c r="P11" s="433"/>
      <c r="Q11" s="433"/>
      <c r="R11" s="433"/>
      <c r="S11" s="433"/>
      <c r="T11" s="433"/>
      <c r="U11" s="433"/>
      <c r="V11" s="433"/>
      <c r="W11" s="433"/>
    </row>
    <row r="12" spans="1:23" s="435" customFormat="1" ht="21.9" customHeight="1" x14ac:dyDescent="0.25">
      <c r="A12" s="433"/>
      <c r="B12" s="436"/>
      <c r="C12" s="433"/>
      <c r="D12" s="300" t="s">
        <v>711</v>
      </c>
      <c r="E12" s="302"/>
      <c r="F12" s="433"/>
      <c r="G12" s="433"/>
      <c r="H12" s="433"/>
      <c r="I12" s="433"/>
      <c r="J12" s="433"/>
      <c r="K12" s="433"/>
      <c r="L12" s="433"/>
      <c r="M12" s="433"/>
      <c r="N12" s="433"/>
      <c r="O12" s="433"/>
      <c r="P12" s="433"/>
      <c r="Q12" s="433"/>
      <c r="R12" s="433"/>
      <c r="S12" s="433"/>
      <c r="T12" s="433"/>
      <c r="U12" s="433"/>
      <c r="V12" s="433"/>
      <c r="W12" s="433"/>
    </row>
    <row r="13" spans="1:23" s="435" customFormat="1" ht="21.9" customHeight="1" x14ac:dyDescent="0.25">
      <c r="A13" s="433"/>
      <c r="B13" s="434"/>
      <c r="C13" s="433"/>
      <c r="D13" s="303"/>
      <c r="E13" s="302"/>
      <c r="F13" s="433"/>
      <c r="G13" s="433"/>
      <c r="H13" s="433"/>
      <c r="I13" s="433"/>
      <c r="J13" s="433"/>
      <c r="K13" s="433"/>
      <c r="L13" s="433"/>
      <c r="M13" s="433"/>
      <c r="N13" s="433"/>
      <c r="O13" s="433"/>
      <c r="P13" s="433"/>
      <c r="Q13" s="433"/>
      <c r="R13" s="433"/>
      <c r="S13" s="433"/>
      <c r="T13" s="433"/>
      <c r="U13" s="433"/>
      <c r="V13" s="433"/>
      <c r="W13" s="433"/>
    </row>
    <row r="14" spans="1:23" s="435" customFormat="1" ht="21.9" customHeight="1" x14ac:dyDescent="0.25">
      <c r="A14" s="433"/>
      <c r="B14" s="434"/>
      <c r="C14" s="433"/>
      <c r="D14" s="300" t="s">
        <v>712</v>
      </c>
      <c r="E14" s="302"/>
      <c r="F14" s="433"/>
      <c r="G14" s="433"/>
      <c r="H14" s="433"/>
      <c r="I14" s="433"/>
      <c r="J14" s="433"/>
      <c r="K14" s="433"/>
      <c r="L14" s="433"/>
      <c r="M14" s="433"/>
      <c r="N14" s="433"/>
      <c r="O14" s="433"/>
      <c r="P14" s="433"/>
      <c r="Q14" s="433"/>
      <c r="R14" s="433"/>
      <c r="S14" s="433"/>
      <c r="T14" s="433"/>
      <c r="U14" s="433"/>
      <c r="V14" s="433"/>
      <c r="W14" s="433"/>
    </row>
    <row r="15" spans="1:23" s="435" customFormat="1" ht="21.9" customHeight="1" x14ac:dyDescent="0.25">
      <c r="A15" s="433"/>
      <c r="B15" s="436"/>
      <c r="C15" s="433"/>
      <c r="D15" s="300" t="s">
        <v>166</v>
      </c>
      <c r="E15" s="302"/>
      <c r="F15" s="433"/>
      <c r="G15" s="433"/>
      <c r="H15" s="433"/>
      <c r="I15" s="433"/>
      <c r="J15" s="433"/>
      <c r="K15" s="433"/>
      <c r="L15" s="433"/>
      <c r="M15" s="433"/>
      <c r="N15" s="433"/>
      <c r="O15" s="433"/>
      <c r="P15" s="433"/>
      <c r="Q15" s="433"/>
      <c r="R15" s="433"/>
      <c r="S15" s="433"/>
      <c r="T15" s="433"/>
      <c r="U15" s="433"/>
      <c r="V15" s="433"/>
      <c r="W15" s="433"/>
    </row>
    <row r="16" spans="1:23" s="435" customFormat="1" ht="21.9" customHeight="1" x14ac:dyDescent="0.25">
      <c r="A16" s="433"/>
      <c r="B16" s="434"/>
      <c r="C16" s="433"/>
      <c r="D16" s="300" t="s">
        <v>713</v>
      </c>
      <c r="E16" s="302"/>
      <c r="F16" s="433"/>
      <c r="G16" s="433"/>
      <c r="H16" s="433"/>
      <c r="I16" s="433"/>
      <c r="J16" s="433"/>
      <c r="K16" s="433"/>
      <c r="L16" s="433"/>
      <c r="M16" s="433"/>
      <c r="N16" s="433"/>
      <c r="O16" s="433"/>
      <c r="P16" s="433"/>
      <c r="Q16" s="433"/>
      <c r="R16" s="433"/>
      <c r="S16" s="433"/>
      <c r="T16" s="433"/>
      <c r="U16" s="433"/>
      <c r="V16" s="433"/>
      <c r="W16" s="433"/>
    </row>
    <row r="17" spans="1:23" s="435" customFormat="1" ht="21.9" customHeight="1" x14ac:dyDescent="0.25">
      <c r="A17" s="433"/>
      <c r="B17" s="434"/>
      <c r="C17" s="433"/>
      <c r="D17" s="304"/>
      <c r="E17" s="305"/>
      <c r="F17" s="433"/>
      <c r="G17" s="433"/>
      <c r="H17" s="433"/>
      <c r="I17" s="433"/>
      <c r="J17" s="433"/>
      <c r="K17" s="433"/>
      <c r="L17" s="433"/>
      <c r="M17" s="433"/>
      <c r="N17" s="433"/>
      <c r="O17" s="433"/>
      <c r="P17" s="433"/>
      <c r="Q17" s="433"/>
      <c r="R17" s="433"/>
      <c r="S17" s="433"/>
      <c r="T17" s="433"/>
      <c r="U17" s="433"/>
      <c r="V17" s="433"/>
      <c r="W17" s="433"/>
    </row>
    <row r="18" spans="1:23" s="435" customFormat="1" ht="21.9" customHeight="1" x14ac:dyDescent="0.25">
      <c r="A18" s="433"/>
      <c r="B18" s="436"/>
      <c r="C18" s="433"/>
      <c r="D18" s="300" t="s">
        <v>844</v>
      </c>
      <c r="E18" s="302"/>
      <c r="F18" s="433"/>
      <c r="G18" s="433"/>
      <c r="H18" s="433"/>
      <c r="I18" s="433"/>
      <c r="J18" s="433"/>
      <c r="K18" s="433"/>
      <c r="L18" s="433"/>
      <c r="M18" s="433"/>
      <c r="N18" s="433"/>
      <c r="O18" s="433"/>
      <c r="P18" s="433"/>
      <c r="Q18" s="433"/>
      <c r="R18" s="433"/>
      <c r="S18" s="433"/>
      <c r="T18" s="433"/>
      <c r="U18" s="433"/>
      <c r="V18" s="433"/>
      <c r="W18" s="433"/>
    </row>
    <row r="19" spans="1:23" s="435" customFormat="1" ht="21.9" customHeight="1" x14ac:dyDescent="0.25">
      <c r="A19" s="433"/>
      <c r="B19" s="434"/>
      <c r="C19" s="433"/>
      <c r="D19" s="300" t="s">
        <v>714</v>
      </c>
      <c r="E19" s="302"/>
      <c r="F19" s="433"/>
      <c r="G19" s="433"/>
      <c r="H19" s="433"/>
      <c r="I19" s="433"/>
      <c r="J19" s="433"/>
      <c r="K19" s="433"/>
      <c r="L19" s="433"/>
      <c r="M19" s="433"/>
      <c r="N19" s="433"/>
      <c r="O19" s="433"/>
      <c r="P19" s="433"/>
      <c r="Q19" s="433"/>
      <c r="R19" s="433"/>
      <c r="S19" s="433"/>
      <c r="T19" s="433"/>
      <c r="U19" s="433"/>
      <c r="V19" s="433"/>
      <c r="W19" s="433"/>
    </row>
    <row r="20" spans="1:23" s="435" customFormat="1" ht="21.9" customHeight="1" x14ac:dyDescent="0.25">
      <c r="A20" s="433"/>
      <c r="B20" s="434"/>
      <c r="C20" s="433"/>
      <c r="D20" s="304"/>
      <c r="E20" s="305"/>
      <c r="F20" s="433"/>
      <c r="G20" s="433"/>
      <c r="H20" s="433"/>
      <c r="I20" s="433"/>
      <c r="J20" s="433"/>
      <c r="K20" s="433"/>
      <c r="L20" s="433"/>
      <c r="M20" s="433"/>
      <c r="N20" s="433"/>
      <c r="O20" s="433"/>
      <c r="P20" s="433"/>
      <c r="Q20" s="433"/>
      <c r="R20" s="433"/>
      <c r="S20" s="433"/>
      <c r="T20" s="433"/>
      <c r="U20" s="433"/>
      <c r="V20" s="433"/>
      <c r="W20" s="433"/>
    </row>
    <row r="21" spans="1:23" s="435" customFormat="1" ht="21.9" customHeight="1" x14ac:dyDescent="0.25">
      <c r="A21" s="433"/>
      <c r="B21" s="436"/>
      <c r="C21" s="433"/>
      <c r="D21" s="300" t="s">
        <v>715</v>
      </c>
      <c r="E21" s="302"/>
      <c r="F21" s="433"/>
      <c r="G21" s="433"/>
      <c r="H21" s="433"/>
      <c r="I21" s="433"/>
      <c r="J21" s="433"/>
      <c r="K21" s="433"/>
      <c r="L21" s="433"/>
      <c r="M21" s="433"/>
      <c r="N21" s="433"/>
      <c r="O21" s="433"/>
      <c r="P21" s="433"/>
      <c r="Q21" s="433"/>
      <c r="R21" s="433"/>
      <c r="S21" s="433"/>
      <c r="T21" s="433"/>
      <c r="U21" s="433"/>
      <c r="V21" s="433"/>
      <c r="W21" s="433"/>
    </row>
    <row r="22" spans="1:23" s="435" customFormat="1" ht="21.9" customHeight="1" x14ac:dyDescent="0.25">
      <c r="A22" s="433"/>
      <c r="B22" s="434"/>
      <c r="C22" s="433"/>
      <c r="D22" s="300" t="s">
        <v>167</v>
      </c>
      <c r="E22" s="302"/>
      <c r="F22" s="433"/>
      <c r="G22" s="433"/>
      <c r="H22" s="433"/>
      <c r="I22" s="433"/>
      <c r="J22" s="433"/>
      <c r="K22" s="433"/>
      <c r="L22" s="433"/>
      <c r="M22" s="433"/>
      <c r="N22" s="433"/>
      <c r="O22" s="433"/>
      <c r="P22" s="433"/>
      <c r="Q22" s="433"/>
      <c r="R22" s="433"/>
      <c r="S22" s="433"/>
      <c r="T22" s="433"/>
      <c r="U22" s="433"/>
      <c r="V22" s="433"/>
      <c r="W22" s="433"/>
    </row>
    <row r="23" spans="1:23" s="435" customFormat="1" ht="21.9" customHeight="1" x14ac:dyDescent="0.25">
      <c r="A23" s="433"/>
      <c r="B23" s="434"/>
      <c r="C23" s="433"/>
      <c r="D23" s="300" t="s">
        <v>716</v>
      </c>
      <c r="E23" s="302"/>
      <c r="F23" s="433"/>
      <c r="G23" s="433"/>
      <c r="H23" s="433"/>
      <c r="I23" s="433"/>
      <c r="J23" s="433"/>
      <c r="K23" s="433"/>
      <c r="L23" s="433"/>
      <c r="M23" s="433"/>
      <c r="N23" s="433"/>
      <c r="O23" s="433"/>
      <c r="P23" s="433"/>
      <c r="Q23" s="433"/>
      <c r="R23" s="433"/>
      <c r="S23" s="433"/>
      <c r="T23" s="433"/>
      <c r="U23" s="433"/>
      <c r="V23" s="433"/>
      <c r="W23" s="433"/>
    </row>
    <row r="24" spans="1:23" s="435" customFormat="1" ht="21.9" customHeight="1" x14ac:dyDescent="0.25">
      <c r="A24" s="433"/>
      <c r="B24" s="434"/>
      <c r="C24" s="433"/>
      <c r="D24" s="300" t="s">
        <v>168</v>
      </c>
      <c r="E24" s="302"/>
      <c r="F24" s="433"/>
      <c r="G24" s="433"/>
      <c r="H24" s="433"/>
      <c r="I24" s="433"/>
      <c r="J24" s="433"/>
      <c r="K24" s="433"/>
      <c r="L24" s="433"/>
      <c r="M24" s="433"/>
      <c r="N24" s="433"/>
      <c r="O24" s="433"/>
      <c r="P24" s="433"/>
      <c r="Q24" s="433"/>
      <c r="R24" s="433"/>
      <c r="S24" s="433"/>
      <c r="T24" s="433"/>
      <c r="U24" s="433"/>
      <c r="V24" s="433"/>
      <c r="W24" s="433"/>
    </row>
    <row r="25" spans="1:23" s="435" customFormat="1" ht="21.9" customHeight="1" x14ac:dyDescent="0.25">
      <c r="A25" s="433"/>
      <c r="B25" s="434"/>
      <c r="C25" s="433"/>
      <c r="D25" s="300" t="s">
        <v>169</v>
      </c>
      <c r="E25" s="302"/>
      <c r="F25" s="433"/>
      <c r="G25" s="433"/>
      <c r="H25" s="433"/>
      <c r="I25" s="433"/>
      <c r="J25" s="433"/>
      <c r="K25" s="433"/>
      <c r="L25" s="433"/>
      <c r="M25" s="433"/>
      <c r="N25" s="433"/>
      <c r="O25" s="433"/>
      <c r="P25" s="433"/>
      <c r="Q25" s="433"/>
      <c r="R25" s="433"/>
      <c r="S25" s="433"/>
      <c r="T25" s="433"/>
      <c r="U25" s="433"/>
      <c r="V25" s="433"/>
      <c r="W25" s="433"/>
    </row>
    <row r="26" spans="1:23" s="435" customFormat="1" ht="21.9" customHeight="1" x14ac:dyDescent="0.25">
      <c r="A26" s="433"/>
      <c r="B26" s="434"/>
      <c r="C26" s="433"/>
      <c r="D26" s="303"/>
      <c r="E26" s="302"/>
      <c r="F26" s="433"/>
      <c r="G26" s="433"/>
      <c r="H26" s="433"/>
      <c r="I26" s="433"/>
      <c r="J26" s="433"/>
      <c r="K26" s="433"/>
      <c r="L26" s="433"/>
      <c r="M26" s="433"/>
      <c r="N26" s="433"/>
      <c r="O26" s="433"/>
      <c r="P26" s="433"/>
      <c r="Q26" s="433"/>
      <c r="R26" s="433"/>
      <c r="S26" s="433"/>
      <c r="T26" s="433"/>
      <c r="U26" s="433"/>
      <c r="V26" s="433"/>
      <c r="W26" s="433"/>
    </row>
    <row r="27" spans="1:23" s="435" customFormat="1" ht="21.9" customHeight="1" x14ac:dyDescent="0.25">
      <c r="A27" s="433"/>
      <c r="B27" s="434"/>
      <c r="C27" s="433"/>
      <c r="D27" s="303"/>
      <c r="E27" s="302"/>
      <c r="F27" s="433"/>
      <c r="G27" s="433"/>
      <c r="H27" s="433"/>
      <c r="I27" s="433"/>
      <c r="J27" s="433"/>
      <c r="K27" s="433"/>
      <c r="L27" s="433"/>
      <c r="M27" s="433"/>
      <c r="N27" s="433"/>
      <c r="O27" s="433"/>
      <c r="P27" s="433"/>
      <c r="Q27" s="433"/>
      <c r="R27" s="433"/>
      <c r="S27" s="433"/>
      <c r="T27" s="433"/>
      <c r="U27" s="433"/>
      <c r="V27" s="433"/>
      <c r="W27" s="433"/>
    </row>
    <row r="28" spans="1:23" s="435" customFormat="1" ht="21.9" customHeight="1" x14ac:dyDescent="0.25">
      <c r="A28" s="433"/>
      <c r="B28" s="434"/>
      <c r="C28" s="433"/>
      <c r="D28" s="303"/>
      <c r="E28" s="302"/>
      <c r="F28" s="433"/>
      <c r="G28" s="433"/>
      <c r="H28" s="433"/>
      <c r="I28" s="433"/>
      <c r="J28" s="433"/>
      <c r="K28" s="433"/>
      <c r="L28" s="433"/>
      <c r="M28" s="433"/>
      <c r="N28" s="433"/>
      <c r="O28" s="433"/>
      <c r="P28" s="433"/>
      <c r="Q28" s="433"/>
      <c r="R28" s="433"/>
      <c r="S28" s="433"/>
      <c r="T28" s="433"/>
      <c r="U28" s="433"/>
      <c r="V28" s="433"/>
      <c r="W28" s="433"/>
    </row>
    <row r="29" spans="1:23" s="435" customFormat="1" ht="21.9" customHeight="1" x14ac:dyDescent="0.25">
      <c r="A29" s="433"/>
      <c r="B29" s="434"/>
      <c r="C29" s="433"/>
      <c r="D29" s="303"/>
      <c r="E29" s="306"/>
      <c r="F29" s="433"/>
      <c r="G29" s="433"/>
      <c r="H29" s="433"/>
      <c r="I29" s="433"/>
      <c r="J29" s="433"/>
      <c r="K29" s="433"/>
      <c r="L29" s="433"/>
      <c r="M29" s="433"/>
      <c r="N29" s="433"/>
      <c r="O29" s="433"/>
      <c r="P29" s="433"/>
      <c r="Q29" s="433"/>
      <c r="R29" s="433"/>
      <c r="S29" s="433"/>
      <c r="T29" s="433"/>
      <c r="U29" s="433"/>
      <c r="V29" s="433"/>
      <c r="W29" s="433"/>
    </row>
    <row r="30" spans="1:23" s="435" customFormat="1" ht="21.9" customHeight="1" x14ac:dyDescent="0.25">
      <c r="A30" s="433"/>
      <c r="B30" s="436"/>
      <c r="C30" s="433"/>
      <c r="D30" s="300" t="s">
        <v>717</v>
      </c>
      <c r="E30" s="302"/>
      <c r="F30" s="433"/>
      <c r="G30" s="433"/>
      <c r="H30" s="433"/>
      <c r="I30" s="433"/>
      <c r="J30" s="433"/>
      <c r="K30" s="433"/>
      <c r="L30" s="433"/>
      <c r="M30" s="433"/>
      <c r="N30" s="433"/>
      <c r="O30" s="433"/>
      <c r="P30" s="433"/>
      <c r="Q30" s="433"/>
      <c r="R30" s="433"/>
      <c r="S30" s="433"/>
      <c r="T30" s="433"/>
      <c r="U30" s="433"/>
      <c r="V30" s="433"/>
      <c r="W30" s="433"/>
    </row>
    <row r="31" spans="1:23" s="435" customFormat="1" ht="21.9" customHeight="1" x14ac:dyDescent="0.25">
      <c r="A31" s="433"/>
      <c r="B31" s="434"/>
      <c r="C31" s="433"/>
      <c r="D31" s="303"/>
      <c r="E31" s="305"/>
      <c r="F31" s="433"/>
      <c r="G31" s="433"/>
      <c r="H31" s="433"/>
      <c r="I31" s="433"/>
      <c r="J31" s="433"/>
      <c r="K31" s="433"/>
      <c r="L31" s="433"/>
      <c r="M31" s="433"/>
      <c r="N31" s="433"/>
      <c r="O31" s="433"/>
      <c r="P31" s="433"/>
      <c r="Q31" s="433"/>
      <c r="R31" s="433"/>
      <c r="S31" s="433"/>
      <c r="T31" s="433"/>
      <c r="U31" s="433"/>
      <c r="V31" s="433"/>
      <c r="W31" s="433"/>
    </row>
    <row r="32" spans="1:23" s="435" customFormat="1" ht="21.9" customHeight="1" x14ac:dyDescent="0.25">
      <c r="A32" s="433"/>
      <c r="B32" s="436"/>
      <c r="C32" s="433"/>
      <c r="D32" s="472" t="s">
        <v>718</v>
      </c>
      <c r="E32" s="681"/>
      <c r="F32" s="433"/>
      <c r="G32" s="433"/>
      <c r="H32" s="433"/>
      <c r="I32" s="433"/>
      <c r="J32" s="433"/>
      <c r="K32" s="433"/>
      <c r="L32" s="433"/>
      <c r="M32" s="433"/>
      <c r="N32" s="433"/>
      <c r="O32" s="433"/>
      <c r="P32" s="433"/>
      <c r="Q32" s="433"/>
      <c r="R32" s="433"/>
      <c r="S32" s="433"/>
      <c r="T32" s="433"/>
      <c r="U32" s="433"/>
      <c r="V32" s="433"/>
      <c r="W32" s="433"/>
    </row>
    <row r="33" spans="1:23" s="435" customFormat="1" ht="21.9" customHeight="1" x14ac:dyDescent="0.25">
      <c r="A33" s="433"/>
      <c r="B33" s="434"/>
      <c r="C33" s="433"/>
      <c r="D33" s="303"/>
      <c r="E33" s="682"/>
      <c r="F33" s="433"/>
      <c r="G33" s="433"/>
      <c r="H33" s="433"/>
      <c r="I33" s="433"/>
      <c r="J33" s="433"/>
      <c r="K33" s="433"/>
      <c r="L33" s="433"/>
      <c r="M33" s="433"/>
      <c r="N33" s="433"/>
      <c r="O33" s="433"/>
      <c r="P33" s="433"/>
      <c r="Q33" s="433"/>
      <c r="R33" s="433"/>
      <c r="S33" s="433"/>
      <c r="T33" s="433"/>
      <c r="U33" s="433"/>
      <c r="V33" s="433"/>
      <c r="W33" s="433"/>
    </row>
    <row r="34" spans="1:23" s="435" customFormat="1" ht="21.9" customHeight="1" x14ac:dyDescent="0.25">
      <c r="A34" s="433"/>
      <c r="B34" s="434"/>
      <c r="C34" s="433"/>
      <c r="D34" s="303"/>
      <c r="E34" s="682"/>
      <c r="F34" s="433"/>
      <c r="G34" s="433"/>
      <c r="H34" s="433"/>
      <c r="I34" s="433"/>
      <c r="J34" s="433"/>
      <c r="K34" s="433"/>
      <c r="L34" s="433"/>
      <c r="M34" s="433"/>
      <c r="N34" s="433"/>
      <c r="O34" s="433"/>
      <c r="P34" s="433"/>
      <c r="Q34" s="433"/>
      <c r="R34" s="433"/>
      <c r="S34" s="433"/>
      <c r="T34" s="433"/>
      <c r="U34" s="433"/>
      <c r="V34" s="433"/>
      <c r="W34" s="433"/>
    </row>
    <row r="35" spans="1:23" s="435" customFormat="1" ht="21.9" customHeight="1" x14ac:dyDescent="0.25">
      <c r="A35" s="433"/>
      <c r="B35" s="434"/>
      <c r="C35" s="433"/>
      <c r="D35" s="303"/>
      <c r="E35" s="682"/>
      <c r="F35" s="433"/>
      <c r="G35" s="433"/>
      <c r="H35" s="433"/>
      <c r="I35" s="433"/>
      <c r="J35" s="433"/>
      <c r="K35" s="433"/>
      <c r="L35" s="433"/>
      <c r="M35" s="433"/>
      <c r="N35" s="433"/>
      <c r="O35" s="433"/>
      <c r="P35" s="433"/>
      <c r="Q35" s="433"/>
      <c r="R35" s="433"/>
      <c r="S35" s="433"/>
      <c r="T35" s="433"/>
      <c r="U35" s="433"/>
      <c r="V35" s="433"/>
      <c r="W35" s="433"/>
    </row>
    <row r="36" spans="1:23" s="435" customFormat="1" ht="21.9" customHeight="1" x14ac:dyDescent="0.25">
      <c r="A36" s="433"/>
      <c r="B36" s="434"/>
      <c r="C36" s="433"/>
      <c r="D36" s="303"/>
      <c r="E36" s="682"/>
      <c r="F36" s="433"/>
      <c r="G36" s="433"/>
      <c r="H36" s="433"/>
      <c r="I36" s="433"/>
      <c r="J36" s="433"/>
      <c r="K36" s="433"/>
      <c r="L36" s="433"/>
      <c r="M36" s="433"/>
      <c r="N36" s="433"/>
      <c r="O36" s="433"/>
      <c r="P36" s="433"/>
      <c r="Q36" s="433"/>
      <c r="R36" s="433"/>
      <c r="S36" s="433"/>
      <c r="T36" s="433"/>
      <c r="U36" s="433"/>
      <c r="V36" s="433"/>
      <c r="W36" s="433"/>
    </row>
    <row r="37" spans="1:23" s="435" customFormat="1" ht="21.9" customHeight="1" x14ac:dyDescent="0.25">
      <c r="A37" s="433"/>
      <c r="B37" s="434"/>
      <c r="C37" s="433"/>
      <c r="D37" s="303"/>
      <c r="E37" s="682"/>
      <c r="F37" s="433"/>
      <c r="G37" s="433"/>
      <c r="H37" s="433"/>
      <c r="I37" s="433"/>
      <c r="J37" s="433"/>
      <c r="K37" s="433"/>
      <c r="L37" s="433"/>
      <c r="M37" s="433"/>
      <c r="N37" s="433"/>
      <c r="O37" s="433"/>
      <c r="P37" s="433"/>
      <c r="Q37" s="433"/>
      <c r="R37" s="433"/>
      <c r="S37" s="433"/>
      <c r="T37" s="433"/>
      <c r="U37" s="433"/>
      <c r="V37" s="433"/>
      <c r="W37" s="433"/>
    </row>
    <row r="38" spans="1:23" s="435" customFormat="1" ht="21.9" customHeight="1" x14ac:dyDescent="0.25">
      <c r="A38" s="433"/>
      <c r="B38" s="434"/>
      <c r="C38" s="433"/>
      <c r="D38" s="303"/>
      <c r="E38" s="682"/>
      <c r="F38" s="433"/>
      <c r="G38" s="433"/>
      <c r="H38" s="433"/>
      <c r="I38" s="433"/>
      <c r="J38" s="433"/>
      <c r="K38" s="433"/>
      <c r="L38" s="433"/>
      <c r="M38" s="433"/>
      <c r="N38" s="433"/>
      <c r="O38" s="433"/>
      <c r="P38" s="433"/>
      <c r="Q38" s="433"/>
      <c r="R38" s="433"/>
      <c r="S38" s="433"/>
      <c r="T38" s="433"/>
      <c r="U38" s="433"/>
      <c r="V38" s="433"/>
      <c r="W38" s="433"/>
    </row>
    <row r="39" spans="1:23" s="435" customFormat="1" ht="21.9" customHeight="1" x14ac:dyDescent="0.25">
      <c r="A39" s="433"/>
      <c r="B39" s="434"/>
      <c r="C39" s="433"/>
      <c r="D39" s="303"/>
      <c r="E39" s="683"/>
      <c r="F39" s="433"/>
      <c r="G39" s="433"/>
      <c r="H39" s="433"/>
      <c r="I39" s="433"/>
      <c r="J39" s="433"/>
      <c r="K39" s="433"/>
      <c r="L39" s="433"/>
      <c r="M39" s="433"/>
      <c r="N39" s="433"/>
      <c r="O39" s="433"/>
      <c r="P39" s="433"/>
      <c r="Q39" s="433"/>
      <c r="R39" s="433"/>
      <c r="S39" s="433"/>
      <c r="T39" s="433"/>
      <c r="U39" s="433"/>
      <c r="V39" s="433"/>
      <c r="W39" s="433"/>
    </row>
    <row r="40" spans="1:23" s="435" customFormat="1" ht="21.9" customHeight="1" x14ac:dyDescent="0.25">
      <c r="A40" s="433"/>
      <c r="B40" s="434"/>
      <c r="C40" s="433"/>
      <c r="D40" s="307"/>
      <c r="E40" s="308"/>
      <c r="F40" s="433"/>
      <c r="G40" s="433"/>
      <c r="H40" s="433"/>
      <c r="I40" s="433"/>
      <c r="J40" s="433"/>
      <c r="K40" s="433"/>
      <c r="L40" s="433"/>
      <c r="M40" s="433"/>
      <c r="N40" s="433"/>
      <c r="O40" s="433"/>
      <c r="P40" s="433"/>
      <c r="Q40" s="433"/>
      <c r="R40" s="433"/>
      <c r="S40" s="433"/>
      <c r="T40" s="433"/>
      <c r="U40" s="433"/>
      <c r="V40" s="433"/>
      <c r="W40" s="433"/>
    </row>
    <row r="41" spans="1:23" s="435" customFormat="1" ht="21.9" customHeight="1" x14ac:dyDescent="0.25">
      <c r="A41" s="433"/>
      <c r="B41" s="436"/>
      <c r="C41" s="433"/>
      <c r="D41" s="472" t="s">
        <v>719</v>
      </c>
      <c r="E41" s="681"/>
      <c r="F41" s="433"/>
      <c r="G41" s="433"/>
      <c r="H41" s="433"/>
      <c r="I41" s="433"/>
      <c r="J41" s="433"/>
      <c r="K41" s="433"/>
      <c r="L41" s="433"/>
      <c r="M41" s="433"/>
      <c r="N41" s="433"/>
      <c r="O41" s="433"/>
      <c r="P41" s="433"/>
      <c r="Q41" s="433"/>
      <c r="R41" s="433"/>
      <c r="S41" s="433"/>
      <c r="T41" s="433"/>
      <c r="U41" s="433"/>
      <c r="V41" s="433"/>
      <c r="W41" s="433"/>
    </row>
    <row r="42" spans="1:23" s="435" customFormat="1" ht="21.9" customHeight="1" x14ac:dyDescent="0.25">
      <c r="A42" s="433"/>
      <c r="B42" s="434"/>
      <c r="C42" s="433"/>
      <c r="D42" s="303"/>
      <c r="E42" s="682"/>
      <c r="F42" s="433"/>
      <c r="G42" s="433"/>
      <c r="H42" s="433"/>
      <c r="I42" s="433"/>
      <c r="J42" s="433"/>
      <c r="K42" s="433"/>
      <c r="L42" s="433"/>
      <c r="M42" s="433"/>
      <c r="N42" s="433"/>
      <c r="O42" s="433"/>
      <c r="P42" s="433"/>
      <c r="Q42" s="433"/>
      <c r="R42" s="433"/>
      <c r="S42" s="433"/>
      <c r="T42" s="433"/>
      <c r="U42" s="433"/>
      <c r="V42" s="433"/>
      <c r="W42" s="433"/>
    </row>
    <row r="43" spans="1:23" s="435" customFormat="1" ht="21.9" customHeight="1" x14ac:dyDescent="0.25">
      <c r="A43" s="433"/>
      <c r="B43" s="434"/>
      <c r="C43" s="433"/>
      <c r="D43" s="303"/>
      <c r="E43" s="682"/>
      <c r="F43" s="433"/>
      <c r="G43" s="433"/>
      <c r="H43" s="433"/>
      <c r="I43" s="433"/>
      <c r="J43" s="433"/>
      <c r="K43" s="433"/>
      <c r="L43" s="433"/>
      <c r="M43" s="433"/>
      <c r="N43" s="433"/>
      <c r="O43" s="433"/>
      <c r="P43" s="433"/>
      <c r="Q43" s="433"/>
      <c r="R43" s="433"/>
      <c r="S43" s="433"/>
      <c r="T43" s="433"/>
      <c r="U43" s="433"/>
      <c r="V43" s="433"/>
      <c r="W43" s="433"/>
    </row>
    <row r="44" spans="1:23" s="435" customFormat="1" ht="21.9" customHeight="1" x14ac:dyDescent="0.25">
      <c r="A44" s="433"/>
      <c r="B44" s="434"/>
      <c r="C44" s="433"/>
      <c r="D44" s="303"/>
      <c r="E44" s="682"/>
      <c r="F44" s="433"/>
      <c r="G44" s="433"/>
      <c r="H44" s="433"/>
      <c r="I44" s="433"/>
      <c r="J44" s="433"/>
      <c r="K44" s="433"/>
      <c r="L44" s="433"/>
      <c r="M44" s="433"/>
      <c r="N44" s="433"/>
      <c r="O44" s="433"/>
      <c r="P44" s="433"/>
      <c r="Q44" s="433"/>
      <c r="R44" s="433"/>
      <c r="S44" s="433"/>
      <c r="T44" s="433"/>
      <c r="U44" s="433"/>
      <c r="V44" s="433"/>
      <c r="W44" s="433"/>
    </row>
    <row r="45" spans="1:23" s="435" customFormat="1" ht="21.9" customHeight="1" x14ac:dyDescent="0.25">
      <c r="A45" s="433"/>
      <c r="B45" s="434"/>
      <c r="C45" s="433"/>
      <c r="D45" s="303"/>
      <c r="E45" s="682"/>
      <c r="F45" s="433"/>
      <c r="G45" s="433"/>
      <c r="H45" s="433"/>
      <c r="I45" s="433"/>
      <c r="J45" s="433"/>
      <c r="K45" s="433"/>
      <c r="L45" s="433"/>
      <c r="M45" s="433"/>
      <c r="N45" s="433"/>
      <c r="O45" s="433"/>
      <c r="P45" s="433"/>
      <c r="Q45" s="433"/>
      <c r="R45" s="433"/>
      <c r="S45" s="433"/>
      <c r="T45" s="433"/>
      <c r="U45" s="433"/>
      <c r="V45" s="433"/>
      <c r="W45" s="433"/>
    </row>
    <row r="46" spans="1:23" s="435" customFormat="1" ht="21.9" customHeight="1" x14ac:dyDescent="0.25">
      <c r="A46" s="433"/>
      <c r="B46" s="434"/>
      <c r="C46" s="433"/>
      <c r="D46" s="303"/>
      <c r="E46" s="682"/>
      <c r="F46" s="433"/>
      <c r="G46" s="433"/>
      <c r="H46" s="433"/>
      <c r="I46" s="433"/>
      <c r="J46" s="433"/>
      <c r="K46" s="433"/>
      <c r="L46" s="433"/>
      <c r="M46" s="433"/>
      <c r="N46" s="433"/>
      <c r="O46" s="433"/>
      <c r="P46" s="433"/>
      <c r="Q46" s="433"/>
      <c r="R46" s="433"/>
      <c r="S46" s="433"/>
      <c r="T46" s="433"/>
      <c r="U46" s="433"/>
      <c r="V46" s="433"/>
      <c r="W46" s="433"/>
    </row>
    <row r="47" spans="1:23" s="435" customFormat="1" ht="21.9" customHeight="1" x14ac:dyDescent="0.25">
      <c r="A47" s="433"/>
      <c r="B47" s="434"/>
      <c r="C47" s="433"/>
      <c r="D47" s="303"/>
      <c r="E47" s="682"/>
      <c r="F47" s="433"/>
      <c r="G47" s="433"/>
      <c r="H47" s="433"/>
      <c r="I47" s="433"/>
      <c r="J47" s="433"/>
      <c r="K47" s="433"/>
      <c r="L47" s="433"/>
      <c r="M47" s="433"/>
      <c r="N47" s="433"/>
      <c r="O47" s="433"/>
      <c r="P47" s="433"/>
      <c r="Q47" s="433"/>
      <c r="R47" s="433"/>
      <c r="S47" s="433"/>
      <c r="T47" s="433"/>
      <c r="U47" s="433"/>
      <c r="V47" s="433"/>
      <c r="W47" s="433"/>
    </row>
    <row r="48" spans="1:23" s="435" customFormat="1" ht="21.9" customHeight="1" x14ac:dyDescent="0.25">
      <c r="A48" s="433"/>
      <c r="B48" s="434"/>
      <c r="C48" s="433"/>
      <c r="D48" s="303"/>
      <c r="E48" s="683"/>
      <c r="F48" s="433"/>
      <c r="G48" s="433"/>
      <c r="H48" s="433"/>
      <c r="I48" s="433"/>
      <c r="J48" s="433"/>
      <c r="K48" s="433"/>
      <c r="L48" s="433"/>
      <c r="M48" s="433"/>
      <c r="N48" s="433"/>
      <c r="O48" s="433"/>
      <c r="P48" s="433"/>
      <c r="Q48" s="433"/>
      <c r="R48" s="433"/>
      <c r="S48" s="433"/>
      <c r="T48" s="433"/>
      <c r="U48" s="433"/>
      <c r="V48" s="433"/>
      <c r="W48" s="433"/>
    </row>
    <row r="49" spans="1:23" s="435" customFormat="1" ht="21.9" customHeight="1" x14ac:dyDescent="0.25">
      <c r="A49" s="433"/>
      <c r="B49" s="434"/>
      <c r="C49" s="433"/>
      <c r="D49" s="307"/>
      <c r="E49" s="308"/>
      <c r="F49" s="433"/>
      <c r="G49" s="433"/>
      <c r="H49" s="433"/>
      <c r="I49" s="433"/>
      <c r="J49" s="433"/>
      <c r="K49" s="433"/>
      <c r="L49" s="433"/>
      <c r="M49" s="433"/>
      <c r="N49" s="433"/>
      <c r="O49" s="433"/>
      <c r="P49" s="433"/>
      <c r="Q49" s="433"/>
      <c r="R49" s="433"/>
      <c r="S49" s="433"/>
      <c r="T49" s="433"/>
      <c r="U49" s="433"/>
      <c r="V49" s="433"/>
      <c r="W49" s="433"/>
    </row>
    <row r="50" spans="1:23" s="435" customFormat="1" ht="21.9" customHeight="1" x14ac:dyDescent="0.25">
      <c r="A50" s="433"/>
      <c r="B50" s="436"/>
      <c r="C50" s="433"/>
      <c r="D50" s="472" t="s">
        <v>170</v>
      </c>
      <c r="E50" s="309"/>
      <c r="F50" s="433"/>
      <c r="G50" s="433"/>
      <c r="H50" s="433"/>
      <c r="I50" s="433"/>
      <c r="J50" s="433"/>
      <c r="K50" s="433"/>
      <c r="L50" s="433"/>
      <c r="M50" s="433"/>
      <c r="N50" s="433"/>
      <c r="O50" s="433"/>
      <c r="P50" s="433"/>
      <c r="Q50" s="433"/>
      <c r="R50" s="433"/>
      <c r="S50" s="433"/>
      <c r="T50" s="433"/>
      <c r="U50" s="433"/>
      <c r="V50" s="433"/>
      <c r="W50" s="433"/>
    </row>
    <row r="51" spans="1:23" s="435" customFormat="1" ht="21.9" customHeight="1" x14ac:dyDescent="0.25">
      <c r="A51" s="433"/>
      <c r="B51" s="434"/>
      <c r="C51" s="433"/>
      <c r="D51" s="300" t="s">
        <v>171</v>
      </c>
      <c r="E51" s="309"/>
      <c r="F51" s="433"/>
      <c r="G51" s="433"/>
      <c r="H51" s="433"/>
      <c r="I51" s="433"/>
      <c r="J51" s="433"/>
      <c r="K51" s="433"/>
      <c r="L51" s="433"/>
      <c r="M51" s="433"/>
      <c r="N51" s="433"/>
      <c r="O51" s="433"/>
      <c r="P51" s="433"/>
      <c r="Q51" s="433"/>
      <c r="R51" s="433"/>
      <c r="S51" s="433"/>
      <c r="T51" s="433"/>
      <c r="U51" s="433"/>
      <c r="V51" s="433"/>
      <c r="W51" s="433"/>
    </row>
    <row r="52" spans="1:23" s="435" customFormat="1" ht="21.9" customHeight="1" x14ac:dyDescent="0.25">
      <c r="A52" s="433"/>
      <c r="B52" s="434"/>
      <c r="C52" s="433"/>
      <c r="D52" s="300" t="s">
        <v>172</v>
      </c>
      <c r="E52" s="309"/>
      <c r="F52" s="433"/>
      <c r="G52" s="433"/>
      <c r="H52" s="433"/>
      <c r="I52" s="433"/>
      <c r="J52" s="433"/>
      <c r="K52" s="433"/>
      <c r="L52" s="433"/>
      <c r="M52" s="433"/>
      <c r="N52" s="433"/>
      <c r="O52" s="433"/>
      <c r="P52" s="433"/>
      <c r="Q52" s="433"/>
      <c r="R52" s="433"/>
      <c r="S52" s="433"/>
      <c r="T52" s="433"/>
      <c r="U52" s="433"/>
      <c r="V52" s="433"/>
      <c r="W52" s="433"/>
    </row>
    <row r="53" spans="1:23" s="435" customFormat="1" ht="21.9" customHeight="1" x14ac:dyDescent="0.25">
      <c r="A53" s="433"/>
      <c r="B53" s="434"/>
      <c r="C53" s="433"/>
      <c r="D53" s="307"/>
      <c r="E53" s="308"/>
      <c r="F53" s="433"/>
      <c r="G53" s="433"/>
      <c r="H53" s="433"/>
      <c r="I53" s="433"/>
      <c r="J53" s="433"/>
      <c r="K53" s="433"/>
      <c r="L53" s="433"/>
      <c r="M53" s="433"/>
      <c r="N53" s="433"/>
      <c r="O53" s="433"/>
      <c r="P53" s="433"/>
      <c r="Q53" s="433"/>
      <c r="R53" s="433"/>
      <c r="S53" s="433"/>
      <c r="T53" s="433"/>
      <c r="U53" s="433"/>
      <c r="V53" s="433"/>
      <c r="W53" s="433"/>
    </row>
    <row r="54" spans="1:23" s="435" customFormat="1" ht="21.9" customHeight="1" x14ac:dyDescent="0.25">
      <c r="A54" s="433"/>
      <c r="B54" s="436"/>
      <c r="C54" s="433"/>
      <c r="D54" s="472" t="s">
        <v>173</v>
      </c>
      <c r="E54" s="310"/>
      <c r="F54" s="433"/>
      <c r="G54" s="433"/>
      <c r="H54" s="433"/>
      <c r="I54" s="433"/>
      <c r="J54" s="433"/>
      <c r="K54" s="433"/>
      <c r="L54" s="433"/>
      <c r="M54" s="433"/>
      <c r="N54" s="433"/>
      <c r="O54" s="433"/>
      <c r="P54" s="433"/>
      <c r="Q54" s="433"/>
      <c r="R54" s="433"/>
      <c r="S54" s="433"/>
      <c r="T54" s="433"/>
      <c r="U54" s="433"/>
      <c r="V54" s="433"/>
      <c r="W54" s="433"/>
    </row>
    <row r="55" spans="1:23" s="435" customFormat="1" ht="21.9" customHeight="1" x14ac:dyDescent="0.25">
      <c r="A55" s="433"/>
      <c r="B55" s="434"/>
      <c r="C55" s="433"/>
      <c r="D55" s="300" t="s">
        <v>720</v>
      </c>
      <c r="E55" s="302"/>
      <c r="F55" s="433"/>
      <c r="G55" s="433"/>
      <c r="H55" s="433"/>
      <c r="I55" s="433"/>
      <c r="J55" s="433"/>
      <c r="K55" s="433"/>
      <c r="L55" s="433"/>
      <c r="M55" s="433"/>
      <c r="N55" s="433"/>
      <c r="O55" s="433"/>
      <c r="P55" s="433"/>
      <c r="Q55" s="433"/>
      <c r="R55" s="433"/>
      <c r="S55" s="433"/>
      <c r="T55" s="433"/>
      <c r="U55" s="433"/>
      <c r="V55" s="433"/>
      <c r="W55" s="433"/>
    </row>
    <row r="56" spans="1:23" s="435" customFormat="1" ht="21.9" customHeight="1" x14ac:dyDescent="0.25">
      <c r="A56" s="433"/>
      <c r="B56" s="434"/>
      <c r="C56" s="433"/>
      <c r="D56" s="307"/>
      <c r="E56" s="308"/>
      <c r="F56" s="433"/>
      <c r="G56" s="433"/>
      <c r="H56" s="433"/>
      <c r="I56" s="433"/>
      <c r="J56" s="433"/>
      <c r="K56" s="433"/>
      <c r="L56" s="433"/>
      <c r="M56" s="433"/>
      <c r="N56" s="433"/>
      <c r="O56" s="433"/>
      <c r="P56" s="433"/>
      <c r="Q56" s="433"/>
      <c r="R56" s="433"/>
      <c r="S56" s="433"/>
      <c r="T56" s="433"/>
      <c r="U56" s="433"/>
      <c r="V56" s="433"/>
      <c r="W56" s="433"/>
    </row>
    <row r="57" spans="1:23" s="435" customFormat="1" ht="21.9" customHeight="1" x14ac:dyDescent="0.25">
      <c r="A57" s="433"/>
      <c r="B57" s="434"/>
      <c r="C57" s="433"/>
      <c r="D57" s="300" t="s">
        <v>721</v>
      </c>
      <c r="E57" s="309"/>
      <c r="F57" s="433"/>
      <c r="G57" s="433"/>
      <c r="H57" s="433"/>
      <c r="I57" s="433"/>
      <c r="J57" s="433"/>
      <c r="K57" s="433"/>
      <c r="L57" s="433"/>
      <c r="M57" s="433"/>
      <c r="N57" s="433"/>
      <c r="O57" s="433"/>
      <c r="P57" s="433"/>
      <c r="Q57" s="433"/>
      <c r="R57" s="433"/>
      <c r="S57" s="433"/>
      <c r="T57" s="433"/>
      <c r="U57" s="433"/>
      <c r="V57" s="433"/>
      <c r="W57" s="433"/>
    </row>
    <row r="58" spans="1:23" s="435" customFormat="1" ht="21.9" customHeight="1" x14ac:dyDescent="0.25">
      <c r="A58" s="433"/>
      <c r="B58" s="434"/>
      <c r="C58" s="433"/>
      <c r="D58" s="307"/>
      <c r="E58" s="308"/>
      <c r="F58" s="433"/>
      <c r="G58" s="433"/>
      <c r="H58" s="433"/>
      <c r="I58" s="433"/>
      <c r="J58" s="433"/>
      <c r="K58" s="433"/>
      <c r="L58" s="433"/>
      <c r="M58" s="433"/>
      <c r="N58" s="433"/>
      <c r="O58" s="433"/>
      <c r="P58" s="433"/>
      <c r="Q58" s="433"/>
      <c r="R58" s="433"/>
      <c r="S58" s="433"/>
      <c r="T58" s="433"/>
      <c r="U58" s="433"/>
      <c r="V58" s="433"/>
      <c r="W58" s="433"/>
    </row>
    <row r="59" spans="1:23" s="435" customFormat="1" ht="23.1" customHeight="1" x14ac:dyDescent="0.25">
      <c r="A59" s="433"/>
      <c r="B59" s="436"/>
      <c r="C59" s="433"/>
      <c r="D59" s="473" t="s">
        <v>722</v>
      </c>
      <c r="E59" s="474"/>
      <c r="F59" s="433"/>
      <c r="G59" s="433"/>
      <c r="H59" s="433"/>
      <c r="I59" s="433"/>
      <c r="J59" s="433"/>
      <c r="K59" s="433"/>
      <c r="L59" s="433"/>
      <c r="M59" s="433"/>
      <c r="N59" s="433"/>
      <c r="O59" s="433"/>
      <c r="P59" s="433"/>
      <c r="Q59" s="433"/>
      <c r="R59" s="433"/>
      <c r="S59" s="433"/>
      <c r="T59" s="433"/>
      <c r="U59" s="433"/>
      <c r="V59" s="433"/>
      <c r="W59" s="433"/>
    </row>
    <row r="60" spans="1:23" s="435" customFormat="1" ht="23.1" customHeight="1" x14ac:dyDescent="0.25">
      <c r="A60" s="433"/>
      <c r="B60" s="434"/>
      <c r="C60" s="433"/>
      <c r="D60" s="473" t="s">
        <v>723</v>
      </c>
      <c r="E60" s="475"/>
      <c r="F60" s="433"/>
      <c r="G60" s="433"/>
      <c r="H60" s="433"/>
      <c r="I60" s="433"/>
      <c r="J60" s="433"/>
      <c r="K60" s="433"/>
      <c r="L60" s="433"/>
      <c r="M60" s="433"/>
      <c r="N60" s="433"/>
      <c r="O60" s="433"/>
      <c r="P60" s="433"/>
      <c r="Q60" s="433"/>
      <c r="R60" s="433"/>
      <c r="S60" s="433"/>
      <c r="T60" s="433"/>
      <c r="U60" s="433"/>
      <c r="V60" s="433"/>
      <c r="W60" s="433"/>
    </row>
    <row r="61" spans="1:23" s="435" customFormat="1" ht="23.1" customHeight="1" x14ac:dyDescent="0.25">
      <c r="A61" s="433"/>
      <c r="B61" s="434"/>
      <c r="C61" s="433"/>
      <c r="D61" s="303"/>
      <c r="E61" s="475"/>
      <c r="F61" s="433"/>
      <c r="G61" s="433"/>
      <c r="H61" s="433"/>
      <c r="I61" s="433"/>
      <c r="J61" s="433"/>
      <c r="K61" s="433"/>
      <c r="L61" s="433"/>
      <c r="M61" s="433"/>
      <c r="N61" s="433"/>
      <c r="O61" s="433"/>
      <c r="P61" s="433"/>
      <c r="Q61" s="433"/>
      <c r="R61" s="433"/>
      <c r="S61" s="433"/>
      <c r="T61" s="433"/>
      <c r="U61" s="433"/>
      <c r="V61" s="433"/>
      <c r="W61" s="433"/>
    </row>
    <row r="62" spans="1:23" s="435" customFormat="1" ht="23.1" customHeight="1" x14ac:dyDescent="0.25">
      <c r="A62" s="433"/>
      <c r="B62" s="434"/>
      <c r="C62" s="433"/>
      <c r="D62" s="303"/>
      <c r="E62" s="475"/>
      <c r="F62" s="433"/>
      <c r="G62" s="433"/>
      <c r="H62" s="433"/>
      <c r="I62" s="433"/>
      <c r="J62" s="433"/>
      <c r="K62" s="433"/>
      <c r="L62" s="433"/>
      <c r="M62" s="433"/>
      <c r="N62" s="433"/>
      <c r="O62" s="433"/>
      <c r="P62" s="433"/>
      <c r="Q62" s="433"/>
      <c r="R62" s="433"/>
      <c r="S62" s="433"/>
      <c r="T62" s="433"/>
      <c r="U62" s="433"/>
      <c r="V62" s="433"/>
      <c r="W62" s="433"/>
    </row>
    <row r="63" spans="1:23" s="435" customFormat="1" ht="23.1" customHeight="1" x14ac:dyDescent="0.25">
      <c r="A63" s="433"/>
      <c r="B63" s="434"/>
      <c r="C63" s="433"/>
      <c r="D63" s="303"/>
      <c r="E63" s="475"/>
      <c r="F63" s="433"/>
      <c r="G63" s="433"/>
      <c r="H63" s="433"/>
      <c r="I63" s="433"/>
      <c r="J63" s="433"/>
      <c r="K63" s="433"/>
      <c r="L63" s="433"/>
      <c r="M63" s="433"/>
      <c r="N63" s="433"/>
      <c r="O63" s="433"/>
      <c r="P63" s="433"/>
      <c r="Q63" s="433"/>
      <c r="R63" s="433"/>
      <c r="S63" s="433"/>
      <c r="T63" s="433"/>
      <c r="U63" s="433"/>
      <c r="V63" s="433"/>
      <c r="W63" s="433"/>
    </row>
    <row r="64" spans="1:23" ht="23.1" customHeight="1" x14ac:dyDescent="0.3">
      <c r="A64" s="441"/>
      <c r="B64" s="442"/>
      <c r="C64" s="441"/>
      <c r="D64" s="441"/>
      <c r="E64" s="475"/>
      <c r="F64" s="441"/>
      <c r="G64" s="441"/>
      <c r="H64" s="441"/>
      <c r="I64" s="441"/>
      <c r="J64" s="441"/>
      <c r="K64" s="441"/>
      <c r="L64" s="441"/>
      <c r="M64" s="441"/>
      <c r="N64" s="441"/>
      <c r="O64" s="441"/>
      <c r="P64" s="441"/>
      <c r="Q64" s="441"/>
      <c r="R64" s="433"/>
      <c r="S64" s="433"/>
      <c r="T64" s="433"/>
      <c r="U64" s="433"/>
      <c r="V64" s="433"/>
      <c r="W64" s="433"/>
    </row>
    <row r="65" spans="1:23" ht="23.1" customHeight="1" x14ac:dyDescent="0.3">
      <c r="A65" s="441"/>
      <c r="B65" s="442"/>
      <c r="C65" s="441"/>
      <c r="D65" s="441"/>
      <c r="E65" s="475"/>
      <c r="F65" s="441"/>
      <c r="G65" s="441"/>
      <c r="H65" s="441"/>
      <c r="I65" s="441"/>
      <c r="J65" s="441"/>
      <c r="K65" s="441"/>
      <c r="L65" s="441"/>
      <c r="M65" s="441"/>
      <c r="N65" s="441"/>
      <c r="O65" s="441"/>
      <c r="P65" s="441"/>
      <c r="Q65" s="441"/>
      <c r="R65" s="433"/>
      <c r="S65" s="433"/>
      <c r="T65" s="433"/>
      <c r="U65" s="433"/>
      <c r="V65" s="433"/>
      <c r="W65" s="433"/>
    </row>
    <row r="66" spans="1:23" ht="23.1" customHeight="1" x14ac:dyDescent="0.3">
      <c r="A66" s="441"/>
      <c r="B66" s="442"/>
      <c r="C66" s="441"/>
      <c r="D66" s="441"/>
      <c r="E66" s="475"/>
      <c r="F66" s="441"/>
      <c r="G66" s="441"/>
      <c r="H66" s="441"/>
      <c r="I66" s="441"/>
      <c r="J66" s="441"/>
      <c r="K66" s="441"/>
      <c r="L66" s="441"/>
      <c r="M66" s="441"/>
      <c r="N66" s="441"/>
      <c r="O66" s="441"/>
      <c r="P66" s="441"/>
      <c r="Q66" s="441"/>
      <c r="R66" s="433"/>
      <c r="S66" s="433"/>
      <c r="T66" s="433"/>
      <c r="U66" s="433"/>
      <c r="V66" s="433"/>
      <c r="W66" s="433"/>
    </row>
    <row r="67" spans="1:23" ht="23.1" customHeight="1" x14ac:dyDescent="0.3">
      <c r="A67" s="441"/>
      <c r="B67" s="442"/>
      <c r="C67" s="441"/>
      <c r="D67" s="441"/>
      <c r="E67" s="475"/>
      <c r="F67" s="441"/>
      <c r="G67" s="441"/>
      <c r="H67" s="441"/>
      <c r="I67" s="441"/>
      <c r="J67" s="441"/>
      <c r="K67" s="441"/>
      <c r="L67" s="441"/>
      <c r="M67" s="441"/>
      <c r="N67" s="441"/>
      <c r="O67" s="441"/>
      <c r="P67" s="441"/>
      <c r="Q67" s="441"/>
      <c r="R67" s="433"/>
      <c r="S67" s="433"/>
      <c r="T67" s="433"/>
      <c r="U67" s="433"/>
      <c r="V67" s="433"/>
      <c r="W67" s="433"/>
    </row>
    <row r="68" spans="1:23" ht="23.1" customHeight="1" x14ac:dyDescent="0.3">
      <c r="A68" s="441"/>
      <c r="B68" s="442"/>
      <c r="C68" s="441"/>
      <c r="D68" s="441"/>
      <c r="E68" s="475"/>
      <c r="F68" s="441"/>
      <c r="G68" s="441"/>
      <c r="H68" s="441"/>
      <c r="I68" s="441"/>
      <c r="J68" s="441"/>
      <c r="K68" s="441"/>
      <c r="L68" s="441"/>
      <c r="M68" s="441"/>
      <c r="N68" s="441"/>
      <c r="O68" s="441"/>
      <c r="P68" s="441"/>
      <c r="Q68" s="441"/>
      <c r="R68" s="433"/>
      <c r="S68" s="433"/>
      <c r="T68" s="433"/>
      <c r="U68" s="433"/>
      <c r="V68" s="433"/>
      <c r="W68" s="433"/>
    </row>
    <row r="69" spans="1:23" ht="23.1" customHeight="1" x14ac:dyDescent="0.3">
      <c r="A69" s="441"/>
      <c r="B69" s="442"/>
      <c r="C69" s="441"/>
      <c r="D69" s="441"/>
      <c r="E69" s="475"/>
      <c r="F69" s="441"/>
      <c r="G69" s="441"/>
      <c r="H69" s="441"/>
      <c r="I69" s="441"/>
      <c r="J69" s="441"/>
      <c r="K69" s="441"/>
      <c r="L69" s="441"/>
      <c r="M69" s="441"/>
      <c r="N69" s="441"/>
      <c r="O69" s="441"/>
      <c r="P69" s="441"/>
      <c r="Q69" s="441"/>
      <c r="R69" s="433"/>
      <c r="S69" s="433"/>
      <c r="T69" s="433"/>
      <c r="U69" s="433"/>
      <c r="V69" s="433"/>
      <c r="W69" s="433"/>
    </row>
    <row r="70" spans="1:23" x14ac:dyDescent="0.3">
      <c r="A70" s="441"/>
      <c r="B70" s="442"/>
      <c r="C70" s="441"/>
      <c r="D70" s="441"/>
      <c r="E70" s="441"/>
      <c r="F70" s="441"/>
      <c r="G70" s="441"/>
      <c r="H70" s="441"/>
      <c r="I70" s="441"/>
      <c r="J70" s="441"/>
      <c r="K70" s="441"/>
      <c r="L70" s="441"/>
      <c r="M70" s="441"/>
      <c r="N70" s="441"/>
      <c r="O70" s="441"/>
      <c r="P70" s="441"/>
      <c r="Q70" s="441"/>
      <c r="R70" s="433"/>
      <c r="S70" s="433"/>
      <c r="T70" s="433"/>
      <c r="U70" s="433"/>
      <c r="V70" s="433"/>
      <c r="W70" s="433"/>
    </row>
    <row r="71" spans="1:23" x14ac:dyDescent="0.3">
      <c r="A71" s="441"/>
      <c r="B71" s="442"/>
      <c r="C71" s="441"/>
      <c r="D71" s="441"/>
      <c r="E71" s="441"/>
      <c r="F71" s="441"/>
      <c r="G71" s="441"/>
      <c r="H71" s="441"/>
      <c r="I71" s="441"/>
      <c r="J71" s="441"/>
      <c r="K71" s="441"/>
      <c r="L71" s="441"/>
      <c r="M71" s="441"/>
      <c r="N71" s="441"/>
      <c r="O71" s="441"/>
      <c r="P71" s="441"/>
      <c r="Q71" s="441"/>
      <c r="R71" s="433"/>
      <c r="S71" s="433"/>
      <c r="T71" s="433"/>
      <c r="U71" s="433"/>
      <c r="V71" s="433"/>
      <c r="W71" s="433"/>
    </row>
    <row r="72" spans="1:23" x14ac:dyDescent="0.3">
      <c r="A72" s="441"/>
      <c r="B72" s="442"/>
      <c r="C72" s="441"/>
      <c r="D72" s="441"/>
      <c r="E72" s="441"/>
      <c r="F72" s="441"/>
      <c r="G72" s="441"/>
      <c r="H72" s="441"/>
      <c r="I72" s="441"/>
      <c r="J72" s="441"/>
      <c r="K72" s="441"/>
      <c r="L72" s="441"/>
      <c r="M72" s="441"/>
      <c r="N72" s="441"/>
      <c r="O72" s="441"/>
      <c r="P72" s="441"/>
      <c r="Q72" s="441"/>
      <c r="R72" s="433"/>
      <c r="S72" s="433"/>
      <c r="T72" s="433"/>
      <c r="U72" s="433"/>
      <c r="V72" s="433"/>
      <c r="W72" s="433"/>
    </row>
    <row r="73" spans="1:23" x14ac:dyDescent="0.3">
      <c r="A73" s="441"/>
      <c r="B73" s="442"/>
      <c r="C73" s="441"/>
      <c r="D73" s="441"/>
      <c r="E73" s="441"/>
      <c r="F73" s="441"/>
      <c r="G73" s="441"/>
      <c r="H73" s="441"/>
      <c r="I73" s="441"/>
      <c r="J73" s="441"/>
      <c r="K73" s="441"/>
      <c r="L73" s="441"/>
      <c r="M73" s="441"/>
      <c r="N73" s="441"/>
      <c r="O73" s="441"/>
      <c r="P73" s="441"/>
      <c r="Q73" s="441"/>
      <c r="R73" s="433"/>
      <c r="S73" s="433"/>
      <c r="T73" s="433"/>
      <c r="U73" s="433"/>
      <c r="V73" s="433"/>
      <c r="W73" s="433"/>
    </row>
    <row r="74" spans="1:23" x14ac:dyDescent="0.3">
      <c r="A74" s="441"/>
      <c r="B74" s="442"/>
      <c r="C74" s="441"/>
      <c r="D74" s="441"/>
      <c r="E74" s="441"/>
      <c r="F74" s="441"/>
      <c r="G74" s="441"/>
      <c r="H74" s="441"/>
      <c r="I74" s="441"/>
      <c r="J74" s="441"/>
      <c r="K74" s="441"/>
      <c r="L74" s="441"/>
      <c r="M74" s="441"/>
      <c r="N74" s="441"/>
      <c r="O74" s="441"/>
      <c r="P74" s="441"/>
      <c r="Q74" s="441"/>
      <c r="R74" s="433"/>
      <c r="S74" s="433"/>
      <c r="T74" s="433"/>
      <c r="U74" s="433"/>
      <c r="V74" s="433"/>
      <c r="W74" s="433"/>
    </row>
    <row r="75" spans="1:23" x14ac:dyDescent="0.3">
      <c r="A75" s="441"/>
      <c r="B75" s="442"/>
      <c r="C75" s="441"/>
      <c r="D75" s="441"/>
      <c r="E75" s="441"/>
      <c r="F75" s="441"/>
      <c r="G75" s="441"/>
      <c r="H75" s="441"/>
      <c r="I75" s="441"/>
      <c r="J75" s="441"/>
      <c r="K75" s="441"/>
      <c r="L75" s="441"/>
      <c r="M75" s="441"/>
      <c r="N75" s="441"/>
      <c r="O75" s="441"/>
      <c r="P75" s="441"/>
      <c r="Q75" s="441"/>
      <c r="R75" s="433"/>
      <c r="S75" s="433"/>
      <c r="T75" s="433"/>
      <c r="U75" s="433"/>
      <c r="V75" s="433"/>
      <c r="W75" s="433"/>
    </row>
    <row r="76" spans="1:23" x14ac:dyDescent="0.3">
      <c r="A76" s="441"/>
      <c r="B76" s="442"/>
      <c r="C76" s="441"/>
      <c r="D76" s="441"/>
      <c r="E76" s="441"/>
      <c r="F76" s="441"/>
      <c r="G76" s="441"/>
      <c r="H76" s="441"/>
      <c r="I76" s="441"/>
      <c r="J76" s="441"/>
      <c r="K76" s="441"/>
      <c r="L76" s="441"/>
      <c r="M76" s="441"/>
      <c r="N76" s="441"/>
      <c r="O76" s="441"/>
      <c r="P76" s="441"/>
      <c r="Q76" s="441"/>
      <c r="R76" s="433"/>
      <c r="S76" s="433"/>
      <c r="T76" s="433"/>
      <c r="U76" s="433"/>
      <c r="V76" s="433"/>
      <c r="W76" s="433"/>
    </row>
    <row r="77" spans="1:23" x14ac:dyDescent="0.3">
      <c r="A77" s="441"/>
      <c r="B77" s="442"/>
      <c r="C77" s="441"/>
      <c r="D77" s="441"/>
      <c r="E77" s="441"/>
      <c r="F77" s="441"/>
      <c r="G77" s="441"/>
      <c r="H77" s="441"/>
      <c r="I77" s="441"/>
      <c r="J77" s="441"/>
      <c r="K77" s="441"/>
      <c r="L77" s="441"/>
      <c r="M77" s="441"/>
      <c r="N77" s="441"/>
      <c r="O77" s="441"/>
      <c r="P77" s="441"/>
      <c r="Q77" s="441"/>
      <c r="R77" s="433"/>
      <c r="S77" s="433"/>
      <c r="T77" s="433"/>
      <c r="U77" s="433"/>
      <c r="V77" s="433"/>
      <c r="W77" s="433"/>
    </row>
    <row r="78" spans="1:23" x14ac:dyDescent="0.3">
      <c r="A78" s="441"/>
      <c r="B78" s="442"/>
      <c r="C78" s="441"/>
      <c r="D78" s="441"/>
      <c r="E78" s="441"/>
      <c r="F78" s="441"/>
      <c r="G78" s="441"/>
      <c r="H78" s="441"/>
      <c r="I78" s="441"/>
      <c r="J78" s="441"/>
      <c r="K78" s="441"/>
      <c r="L78" s="441"/>
      <c r="M78" s="441"/>
      <c r="N78" s="441"/>
      <c r="O78" s="441"/>
      <c r="P78" s="441"/>
      <c r="Q78" s="441"/>
      <c r="R78" s="433"/>
      <c r="S78" s="433"/>
      <c r="T78" s="433"/>
      <c r="U78" s="433"/>
      <c r="V78" s="433"/>
      <c r="W78" s="433"/>
    </row>
    <row r="79" spans="1:23" x14ac:dyDescent="0.3">
      <c r="A79" s="441"/>
      <c r="B79" s="442"/>
      <c r="C79" s="441"/>
      <c r="D79" s="441"/>
      <c r="E79" s="441"/>
      <c r="F79" s="441"/>
      <c r="G79" s="441"/>
      <c r="H79" s="441"/>
      <c r="I79" s="441"/>
      <c r="J79" s="441"/>
      <c r="K79" s="441"/>
      <c r="L79" s="441"/>
      <c r="M79" s="441"/>
      <c r="N79" s="441"/>
      <c r="O79" s="441"/>
      <c r="P79" s="441"/>
      <c r="Q79" s="441"/>
      <c r="R79" s="433"/>
      <c r="S79" s="433"/>
      <c r="T79" s="433"/>
      <c r="U79" s="433"/>
      <c r="V79" s="433"/>
      <c r="W79" s="433"/>
    </row>
    <row r="80" spans="1:23" x14ac:dyDescent="0.3">
      <c r="A80" s="441"/>
      <c r="B80" s="442"/>
      <c r="C80" s="441"/>
      <c r="D80" s="441"/>
      <c r="E80" s="441"/>
      <c r="F80" s="441"/>
      <c r="G80" s="441"/>
      <c r="H80" s="441"/>
      <c r="I80" s="441"/>
      <c r="J80" s="441"/>
      <c r="K80" s="441"/>
      <c r="L80" s="441"/>
      <c r="M80" s="441"/>
      <c r="N80" s="441"/>
      <c r="O80" s="441"/>
      <c r="P80" s="441"/>
      <c r="Q80" s="441"/>
      <c r="R80" s="433"/>
      <c r="S80" s="433"/>
      <c r="T80" s="433"/>
      <c r="U80" s="433"/>
      <c r="V80" s="433"/>
      <c r="W80" s="433"/>
    </row>
    <row r="81" spans="1:23" x14ac:dyDescent="0.3">
      <c r="A81" s="443"/>
      <c r="B81" s="444"/>
      <c r="C81" s="443"/>
      <c r="D81" s="443"/>
      <c r="E81" s="443"/>
      <c r="F81" s="443"/>
      <c r="G81" s="443"/>
      <c r="H81" s="443"/>
      <c r="I81" s="443"/>
      <c r="J81" s="443"/>
      <c r="K81" s="443"/>
      <c r="L81" s="443"/>
      <c r="M81" s="443"/>
      <c r="N81" s="443"/>
      <c r="O81" s="443"/>
      <c r="P81" s="443"/>
      <c r="Q81" s="443"/>
      <c r="R81" s="433"/>
      <c r="S81" s="433"/>
      <c r="T81" s="433"/>
      <c r="U81" s="433"/>
      <c r="V81" s="433"/>
      <c r="W81" s="433"/>
    </row>
    <row r="82" spans="1:23" x14ac:dyDescent="0.3">
      <c r="A82" s="443"/>
      <c r="B82" s="444"/>
      <c r="C82" s="443"/>
      <c r="D82" s="443"/>
      <c r="E82" s="443"/>
      <c r="F82" s="443"/>
      <c r="G82" s="443"/>
      <c r="H82" s="443"/>
      <c r="I82" s="443"/>
      <c r="J82" s="443"/>
      <c r="K82" s="443"/>
      <c r="L82" s="443"/>
      <c r="M82" s="443"/>
      <c r="N82" s="443"/>
      <c r="O82" s="443"/>
      <c r="P82" s="443"/>
      <c r="Q82" s="443"/>
      <c r="R82" s="433"/>
      <c r="S82" s="433"/>
      <c r="T82" s="433"/>
      <c r="U82" s="433"/>
      <c r="V82" s="433"/>
      <c r="W82" s="433"/>
    </row>
    <row r="83" spans="1:23" x14ac:dyDescent="0.3">
      <c r="A83" s="443"/>
      <c r="B83" s="444"/>
      <c r="C83" s="443"/>
      <c r="D83" s="443"/>
      <c r="E83" s="443"/>
      <c r="F83" s="443"/>
      <c r="G83" s="443"/>
      <c r="H83" s="443"/>
      <c r="I83" s="443"/>
      <c r="J83" s="443"/>
      <c r="K83" s="443"/>
      <c r="L83" s="443"/>
      <c r="M83" s="443"/>
      <c r="N83" s="443"/>
      <c r="O83" s="443"/>
      <c r="P83" s="443"/>
      <c r="Q83" s="443"/>
      <c r="R83" s="433"/>
      <c r="S83" s="433"/>
      <c r="T83" s="433"/>
      <c r="U83" s="433"/>
      <c r="V83" s="433"/>
      <c r="W83" s="433"/>
    </row>
    <row r="84" spans="1:23" x14ac:dyDescent="0.3">
      <c r="A84" s="443"/>
      <c r="B84" s="444"/>
      <c r="C84" s="443"/>
      <c r="D84" s="443"/>
      <c r="E84" s="443"/>
      <c r="F84" s="443"/>
      <c r="G84" s="443"/>
      <c r="H84" s="443"/>
      <c r="I84" s="443"/>
      <c r="J84" s="443"/>
      <c r="K84" s="443"/>
      <c r="L84" s="443"/>
      <c r="M84" s="443"/>
      <c r="N84" s="443"/>
      <c r="O84" s="443"/>
      <c r="P84" s="443"/>
      <c r="Q84" s="443"/>
      <c r="R84" s="433"/>
      <c r="S84" s="433"/>
      <c r="T84" s="433"/>
      <c r="U84" s="433"/>
      <c r="V84" s="433"/>
      <c r="W84" s="433"/>
    </row>
    <row r="85" spans="1:23" x14ac:dyDescent="0.3">
      <c r="A85" s="443"/>
      <c r="B85" s="444"/>
      <c r="C85" s="443"/>
      <c r="D85" s="443"/>
      <c r="E85" s="443"/>
      <c r="F85" s="443"/>
      <c r="G85" s="443"/>
      <c r="H85" s="443"/>
      <c r="I85" s="443"/>
      <c r="J85" s="443"/>
      <c r="K85" s="443"/>
      <c r="L85" s="443"/>
      <c r="M85" s="443"/>
      <c r="N85" s="443"/>
      <c r="O85" s="443"/>
      <c r="P85" s="443"/>
      <c r="Q85" s="443"/>
      <c r="R85" s="433"/>
      <c r="S85" s="433"/>
      <c r="T85" s="433"/>
      <c r="U85" s="433"/>
      <c r="V85" s="433"/>
      <c r="W85" s="433"/>
    </row>
    <row r="86" spans="1:23" x14ac:dyDescent="0.3">
      <c r="A86" s="443"/>
      <c r="B86" s="444"/>
      <c r="C86" s="443"/>
      <c r="D86" s="443"/>
      <c r="E86" s="443"/>
      <c r="F86" s="443"/>
      <c r="G86" s="443"/>
      <c r="H86" s="443"/>
      <c r="I86" s="443"/>
      <c r="J86" s="443"/>
      <c r="K86" s="443"/>
      <c r="L86" s="443"/>
      <c r="M86" s="443"/>
      <c r="N86" s="443"/>
      <c r="O86" s="443"/>
      <c r="P86" s="443"/>
      <c r="Q86" s="443"/>
      <c r="R86" s="433"/>
      <c r="S86" s="433"/>
      <c r="T86" s="433"/>
      <c r="U86" s="433"/>
      <c r="V86" s="433"/>
      <c r="W86" s="433"/>
    </row>
    <row r="87" spans="1:23" x14ac:dyDescent="0.3">
      <c r="A87" s="443"/>
      <c r="B87" s="444"/>
      <c r="C87" s="443"/>
      <c r="D87" s="443"/>
      <c r="E87" s="443"/>
      <c r="F87" s="443"/>
      <c r="G87" s="443"/>
      <c r="H87" s="443"/>
      <c r="I87" s="443"/>
      <c r="J87" s="443"/>
      <c r="K87" s="443"/>
      <c r="L87" s="443"/>
      <c r="M87" s="443"/>
      <c r="N87" s="443"/>
      <c r="O87" s="443"/>
      <c r="P87" s="443"/>
      <c r="Q87" s="443"/>
      <c r="R87" s="433"/>
      <c r="S87" s="433"/>
      <c r="T87" s="433"/>
      <c r="U87" s="433"/>
      <c r="V87" s="433"/>
      <c r="W87" s="433"/>
    </row>
    <row r="88" spans="1:23" x14ac:dyDescent="0.3">
      <c r="A88" s="443"/>
      <c r="B88" s="444"/>
      <c r="C88" s="443"/>
      <c r="D88" s="443"/>
      <c r="E88" s="443"/>
      <c r="F88" s="443"/>
      <c r="G88" s="443"/>
      <c r="H88" s="443"/>
      <c r="I88" s="443"/>
      <c r="J88" s="443"/>
      <c r="K88" s="443"/>
      <c r="L88" s="443"/>
      <c r="M88" s="443"/>
      <c r="N88" s="443"/>
      <c r="O88" s="443"/>
      <c r="P88" s="443"/>
      <c r="Q88" s="443"/>
      <c r="R88" s="433"/>
      <c r="S88" s="433"/>
      <c r="T88" s="433"/>
      <c r="U88" s="433"/>
      <c r="V88" s="433"/>
      <c r="W88" s="433"/>
    </row>
    <row r="89" spans="1:23" x14ac:dyDescent="0.3">
      <c r="A89" s="443"/>
      <c r="B89" s="444"/>
      <c r="C89" s="443"/>
      <c r="D89" s="443"/>
      <c r="E89" s="443"/>
      <c r="F89" s="443"/>
      <c r="G89" s="443"/>
      <c r="H89" s="443"/>
      <c r="I89" s="443"/>
      <c r="J89" s="443"/>
      <c r="K89" s="443"/>
      <c r="L89" s="443"/>
      <c r="M89" s="443"/>
      <c r="N89" s="443"/>
      <c r="O89" s="443"/>
      <c r="P89" s="443"/>
      <c r="Q89" s="443"/>
      <c r="R89" s="433"/>
      <c r="S89" s="433"/>
      <c r="T89" s="433"/>
      <c r="U89" s="433"/>
      <c r="V89" s="433"/>
      <c r="W89" s="433"/>
    </row>
    <row r="90" spans="1:23" x14ac:dyDescent="0.3">
      <c r="A90" s="443"/>
      <c r="B90" s="444"/>
      <c r="C90" s="443"/>
      <c r="D90" s="443"/>
      <c r="E90" s="443"/>
      <c r="F90" s="443"/>
      <c r="G90" s="443"/>
      <c r="H90" s="443"/>
      <c r="I90" s="443"/>
      <c r="J90" s="443"/>
      <c r="K90" s="443"/>
      <c r="L90" s="443"/>
      <c r="M90" s="443"/>
      <c r="N90" s="443"/>
      <c r="O90" s="443"/>
      <c r="P90" s="443"/>
      <c r="Q90" s="443"/>
      <c r="R90" s="433"/>
      <c r="S90" s="433"/>
      <c r="T90" s="433"/>
      <c r="U90" s="433"/>
      <c r="V90" s="433"/>
      <c r="W90" s="433"/>
    </row>
    <row r="91" spans="1:23" x14ac:dyDescent="0.3">
      <c r="A91" s="443"/>
      <c r="B91" s="444"/>
      <c r="C91" s="443"/>
      <c r="D91" s="443"/>
      <c r="E91" s="443"/>
      <c r="F91" s="443"/>
      <c r="G91" s="443"/>
      <c r="H91" s="443"/>
      <c r="I91" s="443"/>
      <c r="J91" s="443"/>
      <c r="K91" s="443"/>
      <c r="L91" s="443"/>
      <c r="M91" s="443"/>
      <c r="N91" s="443"/>
      <c r="O91" s="443"/>
      <c r="P91" s="443"/>
      <c r="Q91" s="443"/>
      <c r="R91" s="433"/>
      <c r="S91" s="433"/>
      <c r="T91" s="433"/>
      <c r="U91" s="433"/>
      <c r="V91" s="433"/>
      <c r="W91" s="433"/>
    </row>
    <row r="92" spans="1:23" x14ac:dyDescent="0.3">
      <c r="A92" s="443"/>
      <c r="B92" s="444"/>
      <c r="C92" s="443"/>
      <c r="D92" s="443"/>
      <c r="E92" s="443"/>
      <c r="F92" s="443"/>
      <c r="G92" s="443"/>
      <c r="H92" s="443"/>
      <c r="I92" s="443"/>
      <c r="J92" s="443"/>
      <c r="K92" s="443"/>
      <c r="L92" s="443"/>
      <c r="M92" s="443"/>
      <c r="N92" s="443"/>
      <c r="O92" s="443"/>
      <c r="P92" s="443"/>
      <c r="Q92" s="443"/>
      <c r="R92" s="433"/>
      <c r="S92" s="433"/>
      <c r="T92" s="433"/>
      <c r="U92" s="433"/>
      <c r="V92" s="433"/>
      <c r="W92" s="433"/>
    </row>
    <row r="93" spans="1:23" x14ac:dyDescent="0.3">
      <c r="A93" s="443"/>
      <c r="B93" s="444"/>
      <c r="C93" s="443"/>
      <c r="D93" s="443"/>
      <c r="E93" s="443"/>
      <c r="F93" s="443"/>
      <c r="G93" s="443"/>
      <c r="H93" s="443"/>
      <c r="I93" s="443"/>
      <c r="J93" s="443"/>
      <c r="K93" s="443"/>
      <c r="L93" s="443"/>
      <c r="M93" s="443"/>
      <c r="N93" s="443"/>
      <c r="O93" s="443"/>
      <c r="P93" s="443"/>
      <c r="Q93" s="443"/>
      <c r="R93" s="433"/>
      <c r="S93" s="433"/>
      <c r="T93" s="433"/>
      <c r="U93" s="433"/>
      <c r="V93" s="433"/>
      <c r="W93" s="433"/>
    </row>
    <row r="94" spans="1:23" x14ac:dyDescent="0.3">
      <c r="A94" s="443"/>
      <c r="B94" s="444"/>
      <c r="C94" s="443"/>
      <c r="D94" s="443"/>
      <c r="E94" s="443"/>
      <c r="F94" s="443"/>
      <c r="G94" s="443"/>
      <c r="H94" s="443"/>
      <c r="I94" s="443"/>
      <c r="J94" s="443"/>
      <c r="K94" s="443"/>
      <c r="L94" s="443"/>
      <c r="M94" s="443"/>
      <c r="N94" s="443"/>
      <c r="O94" s="443"/>
      <c r="P94" s="443"/>
      <c r="Q94" s="443"/>
      <c r="R94" s="433"/>
      <c r="S94" s="433"/>
      <c r="T94" s="433"/>
      <c r="U94" s="433"/>
      <c r="V94" s="433"/>
      <c r="W94" s="433"/>
    </row>
    <row r="95" spans="1:23" x14ac:dyDescent="0.3">
      <c r="A95" s="443"/>
      <c r="B95" s="444"/>
      <c r="C95" s="443"/>
      <c r="D95" s="443"/>
      <c r="E95" s="443"/>
      <c r="F95" s="443"/>
      <c r="G95" s="443"/>
      <c r="H95" s="443"/>
      <c r="I95" s="443"/>
      <c r="J95" s="443"/>
      <c r="K95" s="443"/>
      <c r="L95" s="443"/>
      <c r="M95" s="443"/>
      <c r="N95" s="443"/>
      <c r="O95" s="443"/>
      <c r="P95" s="443"/>
      <c r="Q95" s="443"/>
      <c r="R95" s="433"/>
      <c r="S95" s="433"/>
      <c r="T95" s="433"/>
      <c r="U95" s="433"/>
      <c r="V95" s="433"/>
      <c r="W95" s="433"/>
    </row>
    <row r="96" spans="1:23" x14ac:dyDescent="0.3">
      <c r="A96" s="443"/>
      <c r="B96" s="444"/>
      <c r="C96" s="443"/>
      <c r="D96" s="443"/>
      <c r="E96" s="443"/>
      <c r="F96" s="443"/>
      <c r="G96" s="443"/>
      <c r="H96" s="443"/>
      <c r="I96" s="443"/>
      <c r="J96" s="443"/>
      <c r="K96" s="443"/>
      <c r="L96" s="443"/>
      <c r="M96" s="443"/>
      <c r="N96" s="443"/>
      <c r="O96" s="443"/>
      <c r="P96" s="443"/>
      <c r="Q96" s="443"/>
      <c r="R96" s="433"/>
      <c r="S96" s="433"/>
      <c r="T96" s="433"/>
      <c r="U96" s="433"/>
      <c r="V96" s="433"/>
      <c r="W96" s="433"/>
    </row>
    <row r="97" spans="1:23" x14ac:dyDescent="0.3">
      <c r="A97" s="443"/>
      <c r="B97" s="444"/>
      <c r="C97" s="443"/>
      <c r="D97" s="443"/>
      <c r="E97" s="443"/>
      <c r="F97" s="443"/>
      <c r="G97" s="443"/>
      <c r="H97" s="443"/>
      <c r="I97" s="443"/>
      <c r="J97" s="443"/>
      <c r="K97" s="443"/>
      <c r="L97" s="443"/>
      <c r="M97" s="443"/>
      <c r="N97" s="443"/>
      <c r="O97" s="443"/>
      <c r="P97" s="443"/>
      <c r="Q97" s="443"/>
      <c r="R97" s="433"/>
      <c r="S97" s="433"/>
      <c r="T97" s="433"/>
      <c r="U97" s="433"/>
      <c r="V97" s="433"/>
      <c r="W97" s="433"/>
    </row>
    <row r="98" spans="1:23" x14ac:dyDescent="0.3">
      <c r="A98" s="443"/>
      <c r="B98" s="444"/>
      <c r="C98" s="443"/>
      <c r="D98" s="443"/>
      <c r="E98" s="443"/>
      <c r="F98" s="443"/>
      <c r="G98" s="443"/>
      <c r="H98" s="443"/>
      <c r="I98" s="443"/>
      <c r="J98" s="443"/>
      <c r="K98" s="443"/>
      <c r="L98" s="443"/>
      <c r="M98" s="443"/>
      <c r="N98" s="443"/>
      <c r="O98" s="443"/>
      <c r="P98" s="443"/>
      <c r="Q98" s="443"/>
      <c r="R98" s="433"/>
      <c r="S98" s="433"/>
      <c r="T98" s="433"/>
      <c r="U98" s="433"/>
      <c r="V98" s="433"/>
      <c r="W98" s="433"/>
    </row>
    <row r="99" spans="1:23" x14ac:dyDescent="0.3">
      <c r="A99" s="443"/>
      <c r="B99" s="444"/>
      <c r="C99" s="443"/>
      <c r="D99" s="443"/>
      <c r="E99" s="443"/>
      <c r="F99" s="443"/>
      <c r="G99" s="443"/>
      <c r="H99" s="443"/>
      <c r="I99" s="443"/>
      <c r="J99" s="443"/>
      <c r="K99" s="443"/>
      <c r="L99" s="443"/>
      <c r="M99" s="443"/>
      <c r="N99" s="443"/>
      <c r="O99" s="443"/>
      <c r="P99" s="443"/>
      <c r="Q99" s="443"/>
      <c r="R99" s="433"/>
      <c r="S99" s="433"/>
      <c r="T99" s="433"/>
      <c r="U99" s="433"/>
      <c r="V99" s="433"/>
      <c r="W99" s="433"/>
    </row>
    <row r="100" spans="1:23" x14ac:dyDescent="0.3">
      <c r="A100" s="443"/>
      <c r="B100" s="444"/>
      <c r="C100" s="443"/>
      <c r="D100" s="443"/>
      <c r="E100" s="443"/>
      <c r="F100" s="443"/>
      <c r="G100" s="443"/>
      <c r="H100" s="443"/>
      <c r="I100" s="443"/>
      <c r="J100" s="443"/>
      <c r="K100" s="443"/>
      <c r="L100" s="443"/>
      <c r="M100" s="443"/>
      <c r="N100" s="443"/>
      <c r="O100" s="443"/>
      <c r="P100" s="443"/>
      <c r="Q100" s="443"/>
      <c r="R100" s="433"/>
      <c r="S100" s="433"/>
      <c r="T100" s="433"/>
      <c r="U100" s="433"/>
      <c r="V100" s="433"/>
      <c r="W100" s="433"/>
    </row>
    <row r="101" spans="1:23" x14ac:dyDescent="0.3">
      <c r="A101" s="443"/>
      <c r="B101" s="444"/>
      <c r="C101" s="443"/>
      <c r="D101" s="443"/>
      <c r="E101" s="443"/>
      <c r="F101" s="443"/>
      <c r="G101" s="443"/>
      <c r="H101" s="443"/>
      <c r="I101" s="443"/>
      <c r="J101" s="443"/>
      <c r="K101" s="443"/>
      <c r="L101" s="443"/>
      <c r="M101" s="443"/>
      <c r="N101" s="443"/>
      <c r="O101" s="443"/>
      <c r="P101" s="443"/>
      <c r="Q101" s="443"/>
      <c r="R101" s="433"/>
      <c r="S101" s="433"/>
      <c r="T101" s="433"/>
      <c r="U101" s="433"/>
      <c r="V101" s="433"/>
      <c r="W101" s="433"/>
    </row>
    <row r="102" spans="1:23" x14ac:dyDescent="0.3">
      <c r="A102" s="443"/>
      <c r="B102" s="444"/>
      <c r="C102" s="443"/>
      <c r="D102" s="443"/>
      <c r="E102" s="443"/>
      <c r="F102" s="443"/>
      <c r="G102" s="443"/>
      <c r="H102" s="443"/>
      <c r="I102" s="443"/>
      <c r="J102" s="443"/>
      <c r="K102" s="443"/>
      <c r="L102" s="443"/>
      <c r="M102" s="443"/>
      <c r="N102" s="443"/>
      <c r="O102" s="443"/>
      <c r="P102" s="443"/>
      <c r="Q102" s="443"/>
      <c r="R102" s="433"/>
      <c r="S102" s="433"/>
      <c r="T102" s="433"/>
      <c r="U102" s="433"/>
      <c r="V102" s="433"/>
      <c r="W102" s="433"/>
    </row>
    <row r="103" spans="1:23" x14ac:dyDescent="0.3">
      <c r="A103" s="443"/>
      <c r="B103" s="444"/>
      <c r="C103" s="443"/>
      <c r="D103" s="443"/>
      <c r="E103" s="443"/>
      <c r="F103" s="443"/>
      <c r="G103" s="443"/>
      <c r="H103" s="443"/>
      <c r="I103" s="443"/>
      <c r="J103" s="443"/>
      <c r="K103" s="443"/>
      <c r="L103" s="443"/>
      <c r="M103" s="443"/>
      <c r="N103" s="443"/>
      <c r="O103" s="443"/>
      <c r="P103" s="443"/>
      <c r="Q103" s="443"/>
      <c r="R103" s="433"/>
      <c r="S103" s="433"/>
      <c r="T103" s="433"/>
      <c r="U103" s="433"/>
      <c r="V103" s="433"/>
      <c r="W103" s="433"/>
    </row>
    <row r="104" spans="1:23" x14ac:dyDescent="0.3">
      <c r="A104" s="443"/>
      <c r="B104" s="444"/>
      <c r="C104" s="443"/>
      <c r="D104" s="443"/>
      <c r="E104" s="443"/>
      <c r="F104" s="443"/>
      <c r="G104" s="443"/>
      <c r="H104" s="443"/>
      <c r="I104" s="443"/>
      <c r="J104" s="443"/>
      <c r="K104" s="443"/>
      <c r="L104" s="443"/>
      <c r="M104" s="443"/>
      <c r="N104" s="443"/>
      <c r="O104" s="443"/>
      <c r="P104" s="443"/>
      <c r="Q104" s="443"/>
      <c r="R104" s="433"/>
      <c r="S104" s="433"/>
      <c r="T104" s="433"/>
      <c r="U104" s="433"/>
      <c r="V104" s="433"/>
      <c r="W104" s="433"/>
    </row>
    <row r="105" spans="1:23" x14ac:dyDescent="0.3">
      <c r="A105" s="443"/>
      <c r="B105" s="444"/>
      <c r="C105" s="443"/>
      <c r="D105" s="443"/>
      <c r="E105" s="443"/>
      <c r="F105" s="443"/>
      <c r="G105" s="443"/>
      <c r="H105" s="443"/>
      <c r="I105" s="443"/>
      <c r="J105" s="443"/>
      <c r="K105" s="443"/>
      <c r="L105" s="443"/>
      <c r="M105" s="443"/>
      <c r="N105" s="443"/>
      <c r="O105" s="443"/>
      <c r="P105" s="443"/>
      <c r="Q105" s="443"/>
      <c r="R105" s="433"/>
      <c r="S105" s="433"/>
      <c r="T105" s="433"/>
      <c r="U105" s="433"/>
      <c r="V105" s="433"/>
      <c r="W105" s="433"/>
    </row>
    <row r="106" spans="1:23" x14ac:dyDescent="0.3">
      <c r="A106" s="443"/>
      <c r="B106" s="444"/>
      <c r="C106" s="443"/>
      <c r="D106" s="443"/>
      <c r="E106" s="443"/>
      <c r="F106" s="443"/>
      <c r="G106" s="443"/>
      <c r="H106" s="443"/>
      <c r="I106" s="443"/>
      <c r="J106" s="443"/>
      <c r="K106" s="443"/>
      <c r="L106" s="443"/>
      <c r="M106" s="443"/>
      <c r="N106" s="443"/>
      <c r="O106" s="443"/>
      <c r="P106" s="443"/>
      <c r="Q106" s="443"/>
      <c r="R106" s="433"/>
      <c r="S106" s="433"/>
      <c r="T106" s="433"/>
      <c r="U106" s="433"/>
      <c r="V106" s="433"/>
      <c r="W106" s="433"/>
    </row>
    <row r="107" spans="1:23" x14ac:dyDescent="0.3">
      <c r="A107" s="443"/>
      <c r="B107" s="444"/>
      <c r="C107" s="443"/>
      <c r="D107" s="443"/>
      <c r="E107" s="443"/>
      <c r="F107" s="443"/>
      <c r="G107" s="443"/>
      <c r="H107" s="443"/>
      <c r="I107" s="443"/>
      <c r="J107" s="443"/>
      <c r="K107" s="443"/>
      <c r="L107" s="443"/>
      <c r="M107" s="443"/>
      <c r="N107" s="443"/>
      <c r="O107" s="443"/>
      <c r="P107" s="443"/>
      <c r="Q107" s="443"/>
      <c r="R107" s="433"/>
      <c r="S107" s="433"/>
      <c r="T107" s="433"/>
      <c r="U107" s="433"/>
      <c r="V107" s="433"/>
      <c r="W107" s="433"/>
    </row>
  </sheetData>
  <sheetProtection sheet="1" objects="1" scenarios="1" formatCells="0" formatColumns="0" formatRows="0"/>
  <customSheetViews>
    <customSheetView guid="{2F9A33C5-705D-4A07-ADB6-21E456C526C6}">
      <pane ySplit="6" topLeftCell="A7" activePane="bottomLeft" state="frozen"/>
      <selection pane="bottomLeft" activeCell="D19" sqref="D19"/>
      <pageMargins left="0.7" right="0.7" top="0.75" bottom="0.75" header="0.3" footer="0.3"/>
      <pageSetup paperSize="9" orientation="portrait" horizontalDpi="300" verticalDpi="300" r:id="rId1"/>
    </customSheetView>
    <customSheetView guid="{0F24A28B-06F9-4620-BAD4-B239F41FF00A}">
      <pane ySplit="6" topLeftCell="A7" activePane="bottomLeft" state="frozen"/>
      <selection pane="bottomLeft" activeCell="D19" sqref="D19"/>
      <pageMargins left="0.7" right="0.7" top="0.75" bottom="0.75" header="0.3" footer="0.3"/>
      <pageSetup paperSize="9" orientation="portrait" horizontalDpi="300" verticalDpi="300" r:id="rId2"/>
    </customSheetView>
    <customSheetView guid="{856130BF-2D6B-484A-B5FC-68659BABEC5B}">
      <pane ySplit="6" topLeftCell="A7" activePane="bottomLeft" state="frozen"/>
      <selection pane="bottomLeft" activeCell="D19" sqref="D19"/>
      <pageMargins left="0.7" right="0.7" top="0.75" bottom="0.75" header="0.3" footer="0.3"/>
      <pageSetup paperSize="9" orientation="portrait" horizontalDpi="300" verticalDpi="300" r:id="rId3"/>
    </customSheetView>
    <customSheetView guid="{C1EC460D-BC24-4B7C-8A42-4C4CAB6DD547}">
      <pane ySplit="6" topLeftCell="A7" activePane="bottomLeft" state="frozen"/>
      <selection pane="bottomLeft" activeCell="D19" sqref="D19"/>
      <pageMargins left="0.7" right="0.7" top="0.75" bottom="0.75" header="0.3" footer="0.3"/>
      <pageSetup paperSize="9" orientation="portrait" horizontalDpi="300" verticalDpi="300" r:id="rId4"/>
    </customSheetView>
    <customSheetView guid="{872EA6DD-096B-4F25-A988-5DA4FC0DF5BD}">
      <pane ySplit="6" topLeftCell="A7" activePane="bottomLeft" state="frozen"/>
      <selection pane="bottomLeft" activeCell="D19" sqref="D19"/>
      <pageMargins left="0.7" right="0.7" top="0.75" bottom="0.75" header="0.3" footer="0.3"/>
      <pageSetup paperSize="9" orientation="portrait" horizontalDpi="300" verticalDpi="300" r:id="rId5"/>
    </customSheetView>
    <customSheetView guid="{49815ABC-A63B-4D41-AA7B-D5102D8E0BFC}">
      <pane ySplit="6" topLeftCell="A7" activePane="bottomLeft" state="frozen"/>
      <selection pane="bottomLeft" activeCell="D19" sqref="D19"/>
      <pageMargins left="0.7" right="0.7" top="0.75" bottom="0.75" header="0.3" footer="0.3"/>
      <pageSetup paperSize="9" orientation="portrait" horizontalDpi="300" verticalDpi="300" r:id="rId6"/>
    </customSheetView>
  </customSheetViews>
  <mergeCells count="2">
    <mergeCell ref="E32:E39"/>
    <mergeCell ref="E41:E48"/>
  </mergeCells>
  <dataValidations count="2">
    <dataValidation type="list" allowBlank="1" showInputMessage="1" showErrorMessage="1" promptTitle="Rating Type" sqref="E10" xr:uid="{00000000-0002-0000-0400-000000000000}">
      <formula1>"Design, As Built, Operation"</formula1>
    </dataValidation>
    <dataValidation type="list" allowBlank="1" showInputMessage="1" showErrorMessage="1" sqref="E16" xr:uid="{00000000-0002-0000-0400-000001000000}">
      <formula1>"ACT,NSW,NT,QLD,SA,TAS,VIC,WA"</formula1>
    </dataValidation>
  </dataValidations>
  <pageMargins left="0.7" right="0.7" top="0.75" bottom="0.75" header="0.3" footer="0.3"/>
  <pageSetup paperSize="9" orientation="portrait" horizontalDpi="300" verticalDpi="300" r:id="rId7"/>
  <drawing r:id="rId8"/>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tabColor rgb="FF414042"/>
  </sheetPr>
  <dimension ref="A1:S54"/>
  <sheetViews>
    <sheetView showGridLines="0" showRowColHeaders="0" tabSelected="1" zoomScale="53" zoomScaleNormal="53" workbookViewId="0">
      <selection activeCell="A7" sqref="A7:A13"/>
    </sheetView>
  </sheetViews>
  <sheetFormatPr defaultColWidth="9.109375" defaultRowHeight="14.4" x14ac:dyDescent="0.25"/>
  <cols>
    <col min="1" max="1" width="4.109375" style="395" customWidth="1"/>
    <col min="2" max="2" width="4.44140625" style="395" customWidth="1"/>
    <col min="3" max="3" width="6.44140625" style="395" customWidth="1"/>
    <col min="4" max="4" width="27.44140625" style="395" bestFit="1" customWidth="1"/>
    <col min="5" max="5" width="39.5546875" style="395" customWidth="1"/>
    <col min="6" max="6" width="13.88671875" style="395" customWidth="1"/>
    <col min="7" max="7" width="13.6640625" style="395" bestFit="1" customWidth="1"/>
    <col min="8" max="8" width="9.88671875" style="395" customWidth="1"/>
    <col min="9" max="9" width="9.88671875" style="395" bestFit="1" customWidth="1"/>
    <col min="10" max="10" width="12.6640625" style="395" customWidth="1"/>
    <col min="11" max="11" width="24.88671875" style="395" customWidth="1"/>
    <col min="12" max="12" width="14.6640625" style="395" customWidth="1"/>
    <col min="13" max="13" width="7.88671875" style="395" customWidth="1"/>
    <col min="14" max="14" width="8.6640625" style="395" customWidth="1"/>
    <col min="15" max="15" width="9.6640625" style="395" customWidth="1"/>
    <col min="16" max="16" width="9" style="395" customWidth="1"/>
    <col min="17" max="19" width="34.5546875" style="395" customWidth="1"/>
    <col min="20" max="16384" width="9.109375" style="395"/>
  </cols>
  <sheetData>
    <row r="1" spans="1:19" s="386" customFormat="1" x14ac:dyDescent="0.3">
      <c r="A1" s="382"/>
      <c r="B1" s="382"/>
      <c r="C1" s="382"/>
      <c r="D1" s="383"/>
      <c r="E1" s="383"/>
      <c r="F1" s="382"/>
      <c r="G1" s="384"/>
      <c r="H1" s="384"/>
      <c r="I1" s="384"/>
      <c r="J1" s="384"/>
      <c r="K1" s="385"/>
      <c r="L1" s="384"/>
      <c r="M1" s="384"/>
      <c r="N1" s="384"/>
      <c r="O1" s="384"/>
      <c r="P1" s="384"/>
      <c r="Q1" s="385"/>
      <c r="R1" s="385"/>
      <c r="S1" s="385"/>
    </row>
    <row r="2" spans="1:19" s="386" customFormat="1" x14ac:dyDescent="0.3">
      <c r="A2" s="382"/>
      <c r="B2" s="382"/>
      <c r="C2" s="382"/>
      <c r="D2" s="382"/>
      <c r="E2" s="382"/>
      <c r="F2" s="384"/>
      <c r="G2" s="387"/>
      <c r="H2" s="388"/>
      <c r="I2" s="387"/>
      <c r="J2" s="384"/>
      <c r="K2" s="389" t="s">
        <v>638</v>
      </c>
      <c r="L2" s="387">
        <v>1.2</v>
      </c>
      <c r="M2" s="387"/>
      <c r="N2" s="387"/>
      <c r="O2" s="387"/>
      <c r="P2" s="387"/>
      <c r="Q2" s="385"/>
      <c r="R2" s="385"/>
      <c r="S2" s="385"/>
    </row>
    <row r="3" spans="1:19" s="386" customFormat="1" x14ac:dyDescent="0.3">
      <c r="A3" s="382"/>
      <c r="B3" s="382"/>
      <c r="C3" s="382"/>
      <c r="D3" s="382"/>
      <c r="E3" s="382"/>
      <c r="F3" s="390" t="s">
        <v>794</v>
      </c>
      <c r="G3" s="387" t="str">
        <f>'Project or Asset Input'!E10</f>
        <v>Design</v>
      </c>
      <c r="H3" s="388"/>
      <c r="I3" s="384"/>
      <c r="J3" s="384"/>
      <c r="K3" s="389" t="s">
        <v>479</v>
      </c>
      <c r="L3" s="391">
        <v>42592</v>
      </c>
      <c r="M3" s="391"/>
      <c r="N3" s="391"/>
      <c r="O3" s="391"/>
      <c r="P3" s="391"/>
      <c r="Q3" s="385"/>
      <c r="R3" s="385"/>
      <c r="S3" s="385"/>
    </row>
    <row r="4" spans="1:19" s="386" customFormat="1" x14ac:dyDescent="0.3">
      <c r="A4" s="392"/>
      <c r="B4" s="392"/>
      <c r="C4" s="392"/>
      <c r="D4" s="392"/>
      <c r="E4" s="392"/>
      <c r="F4" s="390" t="s">
        <v>639</v>
      </c>
      <c r="G4" s="387" t="str">
        <f>IF(COUNTIF(F7:H50,"No entry")&gt;0,"No", "Yes")</f>
        <v>Yes</v>
      </c>
      <c r="H4" s="390"/>
      <c r="I4" s="393"/>
      <c r="J4" s="392"/>
      <c r="K4" s="389" t="s">
        <v>480</v>
      </c>
      <c r="L4" s="391">
        <v>42466</v>
      </c>
      <c r="M4" s="391"/>
      <c r="N4" s="391"/>
      <c r="O4" s="391"/>
      <c r="P4" s="391"/>
      <c r="Q4" s="385"/>
      <c r="R4" s="385"/>
      <c r="S4" s="385"/>
    </row>
    <row r="5" spans="1:19" s="386" customFormat="1" ht="14.4" customHeight="1" x14ac:dyDescent="0.3">
      <c r="A5" s="392"/>
      <c r="B5" s="392"/>
      <c r="C5" s="392"/>
      <c r="D5" s="392"/>
      <c r="E5" s="392"/>
      <c r="F5" s="384"/>
      <c r="G5" s="384"/>
      <c r="H5" s="393"/>
      <c r="I5" s="393"/>
      <c r="J5" s="392"/>
      <c r="K5" s="389"/>
      <c r="L5" s="392"/>
      <c r="M5" s="392"/>
      <c r="N5" s="392"/>
      <c r="O5" s="392"/>
      <c r="P5" s="392"/>
      <c r="Q5" s="385"/>
      <c r="R5" s="385"/>
      <c r="S5" s="385"/>
    </row>
    <row r="6" spans="1:19" ht="28.8" x14ac:dyDescent="0.3">
      <c r="A6" s="394" t="s">
        <v>640</v>
      </c>
      <c r="B6" s="394" t="s">
        <v>641</v>
      </c>
      <c r="C6" s="394" t="s">
        <v>57</v>
      </c>
      <c r="D6" s="394" t="s">
        <v>642</v>
      </c>
      <c r="E6" s="394" t="s">
        <v>815</v>
      </c>
      <c r="F6" s="394" t="s">
        <v>643</v>
      </c>
      <c r="G6" s="394" t="s">
        <v>644</v>
      </c>
      <c r="H6" s="394" t="s">
        <v>645</v>
      </c>
      <c r="I6" s="394" t="s">
        <v>646</v>
      </c>
      <c r="J6" s="394" t="s">
        <v>647</v>
      </c>
      <c r="K6" s="394" t="s">
        <v>795</v>
      </c>
      <c r="L6" s="394" t="s">
        <v>648</v>
      </c>
      <c r="M6" s="684" t="s">
        <v>813</v>
      </c>
      <c r="N6" s="684"/>
      <c r="O6" s="684" t="s">
        <v>814</v>
      </c>
      <c r="P6" s="684"/>
      <c r="Q6" s="394" t="s">
        <v>875</v>
      </c>
      <c r="R6" s="394" t="s">
        <v>874</v>
      </c>
      <c r="S6" s="394" t="s">
        <v>873</v>
      </c>
    </row>
    <row r="7" spans="1:19" ht="28.8" x14ac:dyDescent="0.25">
      <c r="A7" s="696">
        <v>1</v>
      </c>
      <c r="B7" s="696" t="s">
        <v>420</v>
      </c>
      <c r="C7" s="396" t="s">
        <v>1</v>
      </c>
      <c r="D7" s="396" t="s">
        <v>2</v>
      </c>
      <c r="E7" s="697" t="s">
        <v>825</v>
      </c>
      <c r="F7" s="691" t="s">
        <v>649</v>
      </c>
      <c r="G7" s="691" t="s">
        <v>649</v>
      </c>
      <c r="H7" s="691" t="s">
        <v>649</v>
      </c>
      <c r="I7" s="693">
        <f>IF(COUNTIF(F7:H7,"No entry")&gt;0,2,SUMIFS(Tables!E:E,Tables!A:A,B7,Tables!B:B,F7,Tables!C:C,G7,Tables!D:D,H7))</f>
        <v>2</v>
      </c>
      <c r="J7" s="694"/>
      <c r="K7" s="694"/>
      <c r="L7" s="396">
        <f>IF(ISBLANK($J$7),$I$7,$J$7)</f>
        <v>2</v>
      </c>
      <c r="M7" s="487">
        <f>SUM(N7:N13)</f>
        <v>10.5</v>
      </c>
      <c r="N7" s="419">
        <f>'Weightings Calcs'!F2</f>
        <v>1</v>
      </c>
      <c r="O7" s="487">
        <f>SUM(P7:P13)</f>
        <v>8.722741433021806</v>
      </c>
      <c r="P7" s="397">
        <f>'Weightings Calcs'!N2</f>
        <v>0.83073727933541019</v>
      </c>
      <c r="Q7" s="685" t="s">
        <v>650</v>
      </c>
      <c r="R7" s="688"/>
      <c r="S7" s="688"/>
    </row>
    <row r="8" spans="1:19" ht="28.8" x14ac:dyDescent="0.25">
      <c r="A8" s="692"/>
      <c r="B8" s="692"/>
      <c r="C8" s="396" t="s">
        <v>3</v>
      </c>
      <c r="D8" s="396" t="s">
        <v>5</v>
      </c>
      <c r="E8" s="692"/>
      <c r="F8" s="692"/>
      <c r="G8" s="692"/>
      <c r="H8" s="692"/>
      <c r="I8" s="692"/>
      <c r="J8" s="692"/>
      <c r="K8" s="692"/>
      <c r="L8" s="396">
        <f t="shared" ref="L8:L12" si="0">IF(ISBLANK($J$7),$I$7,$J$7)</f>
        <v>2</v>
      </c>
      <c r="M8" s="486"/>
      <c r="N8" s="419">
        <f>'Weightings Calcs'!F3</f>
        <v>1</v>
      </c>
      <c r="O8" s="397"/>
      <c r="P8" s="397">
        <f>'Weightings Calcs'!N3</f>
        <v>0.83073727933541019</v>
      </c>
      <c r="Q8" s="686"/>
      <c r="R8" s="689"/>
      <c r="S8" s="689"/>
    </row>
    <row r="9" spans="1:19" ht="28.8" x14ac:dyDescent="0.25">
      <c r="A9" s="692"/>
      <c r="B9" s="692"/>
      <c r="C9" s="396" t="s">
        <v>4</v>
      </c>
      <c r="D9" s="396" t="s">
        <v>7</v>
      </c>
      <c r="E9" s="692"/>
      <c r="F9" s="692"/>
      <c r="G9" s="692"/>
      <c r="H9" s="692"/>
      <c r="I9" s="692"/>
      <c r="J9" s="692"/>
      <c r="K9" s="692"/>
      <c r="L9" s="396">
        <f t="shared" si="0"/>
        <v>2</v>
      </c>
      <c r="M9" s="486"/>
      <c r="N9" s="419">
        <f>'Weightings Calcs'!F4</f>
        <v>1</v>
      </c>
      <c r="O9" s="398"/>
      <c r="P9" s="397">
        <f>'Weightings Calcs'!N4</f>
        <v>0.83073727933541019</v>
      </c>
      <c r="Q9" s="686"/>
      <c r="R9" s="689"/>
      <c r="S9" s="689"/>
    </row>
    <row r="10" spans="1:19" x14ac:dyDescent="0.25">
      <c r="A10" s="692"/>
      <c r="B10" s="692"/>
      <c r="C10" s="396" t="s">
        <v>6</v>
      </c>
      <c r="D10" s="396" t="s">
        <v>9</v>
      </c>
      <c r="E10" s="692"/>
      <c r="F10" s="692"/>
      <c r="G10" s="692"/>
      <c r="H10" s="692"/>
      <c r="I10" s="692"/>
      <c r="J10" s="692"/>
      <c r="K10" s="692"/>
      <c r="L10" s="396">
        <f t="shared" si="0"/>
        <v>2</v>
      </c>
      <c r="M10" s="486"/>
      <c r="N10" s="419">
        <f>'Weightings Calcs'!F5</f>
        <v>1</v>
      </c>
      <c r="O10" s="398"/>
      <c r="P10" s="397">
        <f>'Weightings Calcs'!N5</f>
        <v>0.83073727933541019</v>
      </c>
      <c r="Q10" s="686"/>
      <c r="R10" s="689"/>
      <c r="S10" s="689"/>
    </row>
    <row r="11" spans="1:19" x14ac:dyDescent="0.25">
      <c r="A11" s="692"/>
      <c r="B11" s="692"/>
      <c r="C11" s="396" t="s">
        <v>8</v>
      </c>
      <c r="D11" s="396" t="s">
        <v>11</v>
      </c>
      <c r="E11" s="692"/>
      <c r="F11" s="692"/>
      <c r="G11" s="692"/>
      <c r="H11" s="692"/>
      <c r="I11" s="692"/>
      <c r="J11" s="692"/>
      <c r="K11" s="692"/>
      <c r="L11" s="396">
        <f t="shared" si="0"/>
        <v>2</v>
      </c>
      <c r="M11" s="486"/>
      <c r="N11" s="419">
        <f>'Weightings Calcs'!F6</f>
        <v>1</v>
      </c>
      <c r="O11" s="398"/>
      <c r="P11" s="397">
        <f>'Weightings Calcs'!N6</f>
        <v>0.83073727933541019</v>
      </c>
      <c r="Q11" s="686"/>
      <c r="R11" s="689"/>
      <c r="S11" s="689"/>
    </row>
    <row r="12" spans="1:19" x14ac:dyDescent="0.25">
      <c r="A12" s="692"/>
      <c r="B12" s="692"/>
      <c r="C12" s="396" t="s">
        <v>10</v>
      </c>
      <c r="D12" s="396" t="s">
        <v>13</v>
      </c>
      <c r="E12" s="692"/>
      <c r="F12" s="692"/>
      <c r="G12" s="692"/>
      <c r="H12" s="692"/>
      <c r="I12" s="692"/>
      <c r="J12" s="695"/>
      <c r="K12" s="692"/>
      <c r="L12" s="396">
        <f t="shared" si="0"/>
        <v>2</v>
      </c>
      <c r="M12" s="486"/>
      <c r="N12" s="419">
        <f>'Weightings Calcs'!F7</f>
        <v>2.25</v>
      </c>
      <c r="O12" s="398"/>
      <c r="P12" s="397">
        <f>'Weightings Calcs'!N7</f>
        <v>1.8691588785046727</v>
      </c>
      <c r="Q12" s="686"/>
      <c r="R12" s="689"/>
      <c r="S12" s="689"/>
    </row>
    <row r="13" spans="1:19" ht="28.8" x14ac:dyDescent="0.25">
      <c r="A13" s="695"/>
      <c r="B13" s="695"/>
      <c r="C13" s="396" t="s">
        <v>12</v>
      </c>
      <c r="D13" s="396" t="s">
        <v>14</v>
      </c>
      <c r="E13" s="399" t="s">
        <v>826</v>
      </c>
      <c r="F13" s="400" t="s">
        <v>650</v>
      </c>
      <c r="G13" s="401" t="s">
        <v>649</v>
      </c>
      <c r="H13" s="402" t="s">
        <v>649</v>
      </c>
      <c r="I13" s="403">
        <f>IF(COUNTIF(F13:H13,"No entry")&gt;0,2,SUMIFS(Tables!E:E,Tables!A:A,C13,Tables!B:B,F13,Tables!C:C,G13,Tables!D:D,H13))</f>
        <v>2</v>
      </c>
      <c r="J13" s="404"/>
      <c r="K13" s="405"/>
      <c r="L13" s="396">
        <f>IF(ISBLANK($J$13),$I$13,$J$13)</f>
        <v>2</v>
      </c>
      <c r="M13" s="486"/>
      <c r="N13" s="419">
        <f>'Weightings Calcs'!F8</f>
        <v>3.25</v>
      </c>
      <c r="O13" s="406"/>
      <c r="P13" s="397">
        <f>'Weightings Calcs'!N8</f>
        <v>2.6998961578400831</v>
      </c>
      <c r="Q13" s="687"/>
      <c r="R13" s="690"/>
      <c r="S13" s="690"/>
    </row>
    <row r="14" spans="1:19" ht="28.8" x14ac:dyDescent="0.25">
      <c r="A14" s="696">
        <v>2</v>
      </c>
      <c r="B14" s="696" t="s">
        <v>421</v>
      </c>
      <c r="C14" s="396" t="s">
        <v>33</v>
      </c>
      <c r="D14" s="396" t="s">
        <v>34</v>
      </c>
      <c r="E14" s="712" t="s">
        <v>827</v>
      </c>
      <c r="F14" s="691" t="s">
        <v>649</v>
      </c>
      <c r="G14" s="691" t="s">
        <v>649</v>
      </c>
      <c r="H14" s="691" t="s">
        <v>649</v>
      </c>
      <c r="I14" s="693">
        <f>IF(COUNTIF(F14:H14,"No entry")&gt;0,2,SUMIFS(Tables!E:E,Tables!A:A,B14,Tables!B:B,F14,Tables!C:C,G14,Tables!D:D,H14))</f>
        <v>2</v>
      </c>
      <c r="J14" s="694"/>
      <c r="K14" s="702"/>
      <c r="L14" s="396">
        <f>IF(ISBLANK($J$14),$I$14,$J$14)</f>
        <v>2</v>
      </c>
      <c r="M14" s="487">
        <f>SUM(N14:N17)</f>
        <v>5</v>
      </c>
      <c r="N14" s="419">
        <f>'Weightings Calcs'!F9</f>
        <v>1.25</v>
      </c>
      <c r="O14" s="487">
        <f>SUM(P14:P17)</f>
        <v>2.0768431983385254</v>
      </c>
      <c r="P14" s="397">
        <f>'Weightings Calcs'!N9</f>
        <v>1.0384215991692627</v>
      </c>
      <c r="Q14" s="685" t="s">
        <v>650</v>
      </c>
      <c r="R14" s="688"/>
      <c r="S14" s="688"/>
    </row>
    <row r="15" spans="1:19" x14ac:dyDescent="0.25">
      <c r="A15" s="692"/>
      <c r="B15" s="692"/>
      <c r="C15" s="396" t="s">
        <v>35</v>
      </c>
      <c r="D15" s="396" t="s">
        <v>36</v>
      </c>
      <c r="E15" s="692"/>
      <c r="F15" s="708"/>
      <c r="G15" s="708"/>
      <c r="H15" s="708"/>
      <c r="I15" s="709"/>
      <c r="J15" s="710"/>
      <c r="K15" s="711"/>
      <c r="L15" s="396">
        <f t="shared" ref="L15:L17" si="1">IF(ISBLANK($J$14),$I$14,$J$14)</f>
        <v>2</v>
      </c>
      <c r="M15" s="486"/>
      <c r="N15" s="419">
        <f>'Weightings Calcs'!F10</f>
        <v>1.25</v>
      </c>
      <c r="O15" s="397"/>
      <c r="P15" s="397">
        <f>'Weightings Calcs'!N10</f>
        <v>1.0384215991692627</v>
      </c>
      <c r="Q15" s="686"/>
      <c r="R15" s="689"/>
      <c r="S15" s="689"/>
    </row>
    <row r="16" spans="1:19" ht="28.8" x14ac:dyDescent="0.25">
      <c r="A16" s="692"/>
      <c r="B16" s="692"/>
      <c r="C16" s="396" t="s">
        <v>37</v>
      </c>
      <c r="D16" s="396" t="s">
        <v>38</v>
      </c>
      <c r="E16" s="692"/>
      <c r="F16" s="708"/>
      <c r="G16" s="708"/>
      <c r="H16" s="708"/>
      <c r="I16" s="709"/>
      <c r="J16" s="710"/>
      <c r="K16" s="711"/>
      <c r="L16" s="396">
        <f t="shared" si="1"/>
        <v>2</v>
      </c>
      <c r="M16" s="486"/>
      <c r="N16" s="419">
        <f>'Weightings Calcs'!F11</f>
        <v>1.25</v>
      </c>
      <c r="O16" s="398"/>
      <c r="P16" s="397">
        <f>'Weightings Calcs'!N11</f>
        <v>0</v>
      </c>
      <c r="Q16" s="686"/>
      <c r="R16" s="689"/>
      <c r="S16" s="689"/>
    </row>
    <row r="17" spans="1:19" x14ac:dyDescent="0.25">
      <c r="A17" s="695"/>
      <c r="B17" s="695"/>
      <c r="C17" s="396" t="s">
        <v>39</v>
      </c>
      <c r="D17" s="396" t="s">
        <v>40</v>
      </c>
      <c r="E17" s="695"/>
      <c r="F17" s="698"/>
      <c r="G17" s="698"/>
      <c r="H17" s="698"/>
      <c r="I17" s="699"/>
      <c r="J17" s="710"/>
      <c r="K17" s="711"/>
      <c r="L17" s="396">
        <f t="shared" si="1"/>
        <v>2</v>
      </c>
      <c r="M17" s="486"/>
      <c r="N17" s="419">
        <f>'Weightings Calcs'!F12</f>
        <v>1.25</v>
      </c>
      <c r="O17" s="406"/>
      <c r="P17" s="397">
        <f>'Weightings Calcs'!N12</f>
        <v>0</v>
      </c>
      <c r="Q17" s="687"/>
      <c r="R17" s="690"/>
      <c r="S17" s="690"/>
    </row>
    <row r="18" spans="1:19" ht="21.6" customHeight="1" x14ac:dyDescent="0.25">
      <c r="A18" s="696">
        <v>3</v>
      </c>
      <c r="B18" s="696" t="s">
        <v>422</v>
      </c>
      <c r="C18" s="396" t="s">
        <v>61</v>
      </c>
      <c r="D18" s="396" t="s">
        <v>62</v>
      </c>
      <c r="E18" s="704" t="s">
        <v>824</v>
      </c>
      <c r="F18" s="706" t="s">
        <v>677</v>
      </c>
      <c r="G18" s="706" t="s">
        <v>675</v>
      </c>
      <c r="H18" s="691" t="s">
        <v>649</v>
      </c>
      <c r="I18" s="693">
        <f>IF(COUNTIF(F18:H18,"No entry")&gt;0,2,SUMIFS(Tables!E:E,Tables!A:A,B18,Tables!B:B,F18,Tables!C:C,G18,Tables!D:D,H18))</f>
        <v>2</v>
      </c>
      <c r="J18" s="700"/>
      <c r="K18" s="702"/>
      <c r="L18" s="396">
        <f>IF(ISBLANK($J$18),$I$18,$J$18)</f>
        <v>2</v>
      </c>
      <c r="M18" s="487">
        <f>SUM(N18:N19)</f>
        <v>5</v>
      </c>
      <c r="N18" s="419">
        <f>'Weightings Calcs'!F13</f>
        <v>2.5</v>
      </c>
      <c r="O18" s="487">
        <f>SUM(P18:P19)</f>
        <v>4.1536863966770508</v>
      </c>
      <c r="P18" s="397">
        <f>'Weightings Calcs'!N13</f>
        <v>2.0768431983385254</v>
      </c>
      <c r="Q18" s="685" t="s">
        <v>652</v>
      </c>
      <c r="R18" s="688"/>
      <c r="S18" s="688"/>
    </row>
    <row r="19" spans="1:19" ht="24.6" customHeight="1" x14ac:dyDescent="0.25">
      <c r="A19" s="695"/>
      <c r="B19" s="695"/>
      <c r="C19" s="396" t="s">
        <v>63</v>
      </c>
      <c r="D19" s="396" t="s">
        <v>64</v>
      </c>
      <c r="E19" s="705"/>
      <c r="F19" s="707"/>
      <c r="G19" s="707"/>
      <c r="H19" s="698"/>
      <c r="I19" s="699"/>
      <c r="J19" s="701"/>
      <c r="K19" s="703"/>
      <c r="L19" s="396">
        <f>IF(ISBLANK($J$18),$I$18,$J$18)</f>
        <v>2</v>
      </c>
      <c r="M19" s="487"/>
      <c r="N19" s="419">
        <f>'Weightings Calcs'!F14</f>
        <v>2.5</v>
      </c>
      <c r="O19" s="397"/>
      <c r="P19" s="397">
        <f>'Weightings Calcs'!N14</f>
        <v>2.0768431983385254</v>
      </c>
      <c r="Q19" s="687"/>
      <c r="R19" s="690"/>
      <c r="S19" s="690"/>
    </row>
    <row r="20" spans="1:19" ht="28.95" customHeight="1" x14ac:dyDescent="0.25">
      <c r="A20" s="696">
        <v>4</v>
      </c>
      <c r="B20" s="696" t="s">
        <v>433</v>
      </c>
      <c r="C20" s="396" t="s">
        <v>65</v>
      </c>
      <c r="D20" s="396" t="s">
        <v>66</v>
      </c>
      <c r="E20" s="704" t="s">
        <v>828</v>
      </c>
      <c r="F20" s="706" t="s">
        <v>362</v>
      </c>
      <c r="G20" s="706" t="s">
        <v>675</v>
      </c>
      <c r="H20" s="691" t="s">
        <v>649</v>
      </c>
      <c r="I20" s="693">
        <f>IF(COUNTIF(F20:H20,"No entry")&gt;0,2,SUMIFS(Tables!E:E,Tables!A:A,B20,Tables!B:B,F20,Tables!C:C,G20,Tables!D:D,H20))</f>
        <v>3</v>
      </c>
      <c r="J20" s="694"/>
      <c r="K20" s="702"/>
      <c r="L20" s="396">
        <f>IF(ISBLANK($J$20),$I$20,$J$20)</f>
        <v>3</v>
      </c>
      <c r="M20" s="487">
        <f>SUM(N20:N21)</f>
        <v>10.5</v>
      </c>
      <c r="N20" s="419">
        <f>'Weightings Calcs'!F15</f>
        <v>9</v>
      </c>
      <c r="O20" s="487">
        <f>SUM(P20:P21)</f>
        <v>13.084112149532709</v>
      </c>
      <c r="P20" s="397">
        <f>'Weightings Calcs'!N15</f>
        <v>11.214953271028037</v>
      </c>
      <c r="Q20" s="685" t="s">
        <v>653</v>
      </c>
      <c r="R20" s="688"/>
      <c r="S20" s="688"/>
    </row>
    <row r="21" spans="1:19" ht="31.95" customHeight="1" x14ac:dyDescent="0.25">
      <c r="A21" s="695"/>
      <c r="B21" s="695"/>
      <c r="C21" s="396" t="s">
        <v>67</v>
      </c>
      <c r="D21" s="396" t="s">
        <v>654</v>
      </c>
      <c r="E21" s="705"/>
      <c r="F21" s="707"/>
      <c r="G21" s="707"/>
      <c r="H21" s="698"/>
      <c r="I21" s="699"/>
      <c r="J21" s="713"/>
      <c r="K21" s="703"/>
      <c r="L21" s="396">
        <f>IF(ISBLANK($J$20),$I$20,$J$20)</f>
        <v>3</v>
      </c>
      <c r="M21" s="487"/>
      <c r="N21" s="419">
        <f>'Weightings Calcs'!F16</f>
        <v>1.5</v>
      </c>
      <c r="O21" s="397"/>
      <c r="P21" s="397">
        <f>'Weightings Calcs'!N16</f>
        <v>1.8691588785046727</v>
      </c>
      <c r="Q21" s="687"/>
      <c r="R21" s="690"/>
      <c r="S21" s="690"/>
    </row>
    <row r="22" spans="1:19" ht="28.8" x14ac:dyDescent="0.25">
      <c r="A22" s="696">
        <v>5</v>
      </c>
      <c r="B22" s="696" t="s">
        <v>434</v>
      </c>
      <c r="C22" s="396" t="s">
        <v>68</v>
      </c>
      <c r="D22" s="396" t="s">
        <v>69</v>
      </c>
      <c r="E22" s="704" t="s">
        <v>829</v>
      </c>
      <c r="F22" s="706" t="s">
        <v>650</v>
      </c>
      <c r="G22" s="706" t="s">
        <v>675</v>
      </c>
      <c r="H22" s="706" t="s">
        <v>675</v>
      </c>
      <c r="I22" s="693">
        <f>IF(COUNTIF(F22:H22,"No entry")&gt;0,2,SUMIFS(Tables!E:E,Tables!A:A,B22,Tables!B:B,F22,Tables!C:C,G22,Tables!D:D,H22))</f>
        <v>3</v>
      </c>
      <c r="J22" s="694"/>
      <c r="K22" s="702"/>
      <c r="L22" s="396">
        <f>IF(ISBLANK($J$22),$I$22,$J$22)</f>
        <v>3</v>
      </c>
      <c r="M22" s="487">
        <f>SUM(N22:N23)</f>
        <v>7</v>
      </c>
      <c r="N22" s="419">
        <f>'Weightings Calcs'!F17</f>
        <v>4.5</v>
      </c>
      <c r="O22" s="487">
        <f>SUM(P22:P23)</f>
        <v>8.722741433021806</v>
      </c>
      <c r="P22" s="397">
        <f>'Weightings Calcs'!N17</f>
        <v>5.6074766355140184</v>
      </c>
      <c r="Q22" s="685" t="s">
        <v>655</v>
      </c>
      <c r="R22" s="688"/>
      <c r="S22" s="688"/>
    </row>
    <row r="23" spans="1:19" x14ac:dyDescent="0.25">
      <c r="A23" s="695"/>
      <c r="B23" s="695"/>
      <c r="C23" s="396" t="s">
        <v>70</v>
      </c>
      <c r="D23" s="396" t="s">
        <v>71</v>
      </c>
      <c r="E23" s="705"/>
      <c r="F23" s="707"/>
      <c r="G23" s="707"/>
      <c r="H23" s="707"/>
      <c r="I23" s="699"/>
      <c r="J23" s="713"/>
      <c r="K23" s="703"/>
      <c r="L23" s="396">
        <f>IF(ISBLANK($J$22),$I$22,$J$22)</f>
        <v>3</v>
      </c>
      <c r="M23" s="487"/>
      <c r="N23" s="419">
        <f>'Weightings Calcs'!F18</f>
        <v>2.5</v>
      </c>
      <c r="O23" s="397"/>
      <c r="P23" s="397">
        <f>'Weightings Calcs'!N18</f>
        <v>3.1152647975077881</v>
      </c>
      <c r="Q23" s="687"/>
      <c r="R23" s="690"/>
      <c r="S23" s="690"/>
    </row>
    <row r="24" spans="1:19" ht="37.950000000000003" customHeight="1" x14ac:dyDescent="0.25">
      <c r="A24" s="696">
        <v>6</v>
      </c>
      <c r="B24" s="696" t="s">
        <v>423</v>
      </c>
      <c r="C24" s="396" t="s">
        <v>72</v>
      </c>
      <c r="D24" s="396" t="s">
        <v>73</v>
      </c>
      <c r="E24" s="704" t="s">
        <v>830</v>
      </c>
      <c r="F24" s="706" t="s">
        <v>845</v>
      </c>
      <c r="G24" s="706" t="s">
        <v>680</v>
      </c>
      <c r="H24" s="691" t="s">
        <v>649</v>
      </c>
      <c r="I24" s="693">
        <f>IF(COUNTIF(F24:H24,"No entry")&gt;0,2,SUMIFS(Tables!E:E,Tables!A:A,B24,Tables!B:B,F24,Tables!C:C,G24,Tables!D:D,H24))</f>
        <v>3</v>
      </c>
      <c r="J24" s="694"/>
      <c r="K24" s="702"/>
      <c r="L24" s="396">
        <f>IF(ISBLANK($J$24),$I$24,$J$24)</f>
        <v>3</v>
      </c>
      <c r="M24" s="487">
        <f>SUM(N24:N25)</f>
        <v>7</v>
      </c>
      <c r="N24" s="419">
        <f>'Weightings Calcs'!F19</f>
        <v>6</v>
      </c>
      <c r="O24" s="487">
        <f>SUM(P24:P25)</f>
        <v>7.4766355140186906</v>
      </c>
      <c r="P24" s="397">
        <f>'Weightings Calcs'!N19</f>
        <v>7.4766355140186906</v>
      </c>
      <c r="Q24" s="685" t="s">
        <v>656</v>
      </c>
      <c r="R24" s="688"/>
      <c r="S24" s="688"/>
    </row>
    <row r="25" spans="1:19" ht="36" customHeight="1" x14ac:dyDescent="0.25">
      <c r="A25" s="695"/>
      <c r="B25" s="695"/>
      <c r="C25" s="396" t="s">
        <v>74</v>
      </c>
      <c r="D25" s="396" t="s">
        <v>75</v>
      </c>
      <c r="E25" s="705"/>
      <c r="F25" s="707"/>
      <c r="G25" s="707"/>
      <c r="H25" s="698"/>
      <c r="I25" s="699"/>
      <c r="J25" s="713"/>
      <c r="K25" s="703"/>
      <c r="L25" s="396">
        <f>IF(ISBLANK($J$24),$I$24,$J$24)</f>
        <v>3</v>
      </c>
      <c r="M25" s="487"/>
      <c r="N25" s="419">
        <f>'Weightings Calcs'!F20</f>
        <v>1</v>
      </c>
      <c r="O25" s="397"/>
      <c r="P25" s="397">
        <f>'Weightings Calcs'!N20</f>
        <v>0</v>
      </c>
      <c r="Q25" s="687"/>
      <c r="R25" s="690"/>
      <c r="S25" s="690"/>
    </row>
    <row r="26" spans="1:19" ht="36" x14ac:dyDescent="0.25">
      <c r="A26" s="396">
        <v>7</v>
      </c>
      <c r="B26" s="696" t="s">
        <v>424</v>
      </c>
      <c r="C26" s="396" t="s">
        <v>76</v>
      </c>
      <c r="D26" s="396" t="s">
        <v>657</v>
      </c>
      <c r="E26" s="399" t="s">
        <v>818</v>
      </c>
      <c r="F26" s="400" t="s">
        <v>675</v>
      </c>
      <c r="G26" s="400" t="s">
        <v>675</v>
      </c>
      <c r="H26" s="400" t="s">
        <v>675</v>
      </c>
      <c r="I26" s="403">
        <f>IF(COUNTIF(F26:H26,"No entry")&gt;0,2,SUMIFS(Tables!E:E,Tables!A:A,C26,Tables!B:B,F26,Tables!C:C,G26,Tables!D:D,H26))</f>
        <v>3</v>
      </c>
      <c r="J26" s="404"/>
      <c r="K26" s="405"/>
      <c r="L26" s="396">
        <f>IF(ISBLANK(J26),I26,J26)</f>
        <v>3</v>
      </c>
      <c r="M26" s="487">
        <f>SUM(N26:N30)</f>
        <v>10.5</v>
      </c>
      <c r="N26" s="419">
        <f>'Weightings Calcs'!F21</f>
        <v>2.375</v>
      </c>
      <c r="O26" s="487">
        <f>SUM(P26:P30)</f>
        <v>14.641744548286605</v>
      </c>
      <c r="P26" s="397">
        <f>'Weightings Calcs'!N21</f>
        <v>2.9595015576323989</v>
      </c>
      <c r="Q26" s="407" t="s">
        <v>658</v>
      </c>
      <c r="R26" s="408"/>
      <c r="S26" s="408"/>
    </row>
    <row r="27" spans="1:19" ht="28.8" x14ac:dyDescent="0.25">
      <c r="A27" s="396">
        <v>8</v>
      </c>
      <c r="B27" s="692"/>
      <c r="C27" s="396" t="s">
        <v>78</v>
      </c>
      <c r="D27" s="396" t="s">
        <v>79</v>
      </c>
      <c r="E27" s="399" t="s">
        <v>819</v>
      </c>
      <c r="F27" s="400" t="s">
        <v>362</v>
      </c>
      <c r="G27" s="400" t="s">
        <v>675</v>
      </c>
      <c r="H27" s="400" t="s">
        <v>683</v>
      </c>
      <c r="I27" s="403">
        <f>IF(COUNTIF(F27:H27,"No entry")&gt;0,2,SUMIFS(Tables!E:E,Tables!A:A,C27,Tables!B:B,F27,Tables!C:C,G27,Tables!D:D,H27))</f>
        <v>4</v>
      </c>
      <c r="J27" s="404"/>
      <c r="K27" s="405"/>
      <c r="L27" s="396">
        <f t="shared" ref="L27:L37" si="2">IF(ISBLANK(J27),I27,J27)</f>
        <v>4</v>
      </c>
      <c r="M27" s="486"/>
      <c r="N27" s="419">
        <f>'Weightings Calcs'!F22</f>
        <v>2.375</v>
      </c>
      <c r="O27" s="397"/>
      <c r="P27" s="397">
        <f>'Weightings Calcs'!N22</f>
        <v>3.9460020768431985</v>
      </c>
      <c r="Q27" s="407" t="s">
        <v>659</v>
      </c>
      <c r="R27" s="408"/>
      <c r="S27" s="408"/>
    </row>
    <row r="28" spans="1:19" ht="28.8" x14ac:dyDescent="0.25">
      <c r="A28" s="396">
        <v>9</v>
      </c>
      <c r="B28" s="692"/>
      <c r="C28" s="396" t="s">
        <v>80</v>
      </c>
      <c r="D28" s="396" t="s">
        <v>81</v>
      </c>
      <c r="E28" s="399" t="s">
        <v>820</v>
      </c>
      <c r="F28" s="400" t="s">
        <v>675</v>
      </c>
      <c r="G28" s="400" t="s">
        <v>683</v>
      </c>
      <c r="H28" s="402" t="s">
        <v>649</v>
      </c>
      <c r="I28" s="403">
        <f>IF(COUNTIF(F28:H28,"No entry")&gt;0,2,SUMIFS(Tables!E:E,Tables!A:A,C28,Tables!B:B,F28,Tables!C:C,G28,Tables!D:D,H28))</f>
        <v>3</v>
      </c>
      <c r="J28" s="404"/>
      <c r="K28" s="405"/>
      <c r="L28" s="396">
        <f t="shared" si="2"/>
        <v>3</v>
      </c>
      <c r="M28" s="486"/>
      <c r="N28" s="419">
        <f>'Weightings Calcs'!F23</f>
        <v>2.375</v>
      </c>
      <c r="O28" s="398"/>
      <c r="P28" s="397">
        <f>'Weightings Calcs'!N23</f>
        <v>2.9595015576323989</v>
      </c>
      <c r="Q28" s="407" t="s">
        <v>660</v>
      </c>
      <c r="R28" s="408"/>
      <c r="S28" s="408"/>
    </row>
    <row r="29" spans="1:19" ht="28.8" x14ac:dyDescent="0.25">
      <c r="A29" s="396">
        <v>10</v>
      </c>
      <c r="B29" s="692"/>
      <c r="C29" s="396" t="s">
        <v>82</v>
      </c>
      <c r="D29" s="396" t="s">
        <v>661</v>
      </c>
      <c r="E29" s="399" t="s">
        <v>821</v>
      </c>
      <c r="F29" s="400" t="s">
        <v>362</v>
      </c>
      <c r="G29" s="402" t="str">
        <f>G20</f>
        <v>Yes</v>
      </c>
      <c r="H29" s="400" t="s">
        <v>687</v>
      </c>
      <c r="I29" s="403">
        <f>IF(COUNTIF(F29:H29,"No entry")&gt;0,2,SUMIFS(Tables!E:E,Tables!A:A,C29,Tables!B:B,F29,Tables!C:C,G29,Tables!D:D,H29))</f>
        <v>4</v>
      </c>
      <c r="J29" s="404"/>
      <c r="K29" s="405"/>
      <c r="L29" s="396">
        <f t="shared" si="2"/>
        <v>4</v>
      </c>
      <c r="M29" s="486"/>
      <c r="N29" s="419">
        <f>'Weightings Calcs'!F24</f>
        <v>2.375</v>
      </c>
      <c r="O29" s="398"/>
      <c r="P29" s="397">
        <f>'Weightings Calcs'!N24</f>
        <v>3.9460020768431985</v>
      </c>
      <c r="Q29" s="407" t="s">
        <v>662</v>
      </c>
      <c r="R29" s="408"/>
      <c r="S29" s="408"/>
    </row>
    <row r="30" spans="1:19" ht="28.8" x14ac:dyDescent="0.25">
      <c r="A30" s="396">
        <v>11</v>
      </c>
      <c r="B30" s="695"/>
      <c r="C30" s="396" t="s">
        <v>84</v>
      </c>
      <c r="D30" s="396" t="s">
        <v>663</v>
      </c>
      <c r="E30" s="399" t="s">
        <v>822</v>
      </c>
      <c r="F30" s="400" t="s">
        <v>362</v>
      </c>
      <c r="G30" s="400" t="s">
        <v>650</v>
      </c>
      <c r="H30" s="400" t="s">
        <v>682</v>
      </c>
      <c r="I30" s="403">
        <f>IF(COUNTIF(F30:H30,"No entry")&gt;0,2,SUMIFS(Tables!E:E,Tables!A:A,C30,Tables!B:B,F30,Tables!C:C,G30,Tables!D:D,H30))</f>
        <v>2</v>
      </c>
      <c r="J30" s="404"/>
      <c r="K30" s="405"/>
      <c r="L30" s="396">
        <f t="shared" si="2"/>
        <v>2</v>
      </c>
      <c r="M30" s="486"/>
      <c r="N30" s="419">
        <f>'Weightings Calcs'!F25</f>
        <v>1</v>
      </c>
      <c r="O30" s="406"/>
      <c r="P30" s="397">
        <f>'Weightings Calcs'!N25</f>
        <v>0.83073727933541019</v>
      </c>
      <c r="Q30" s="407" t="s">
        <v>664</v>
      </c>
      <c r="R30" s="408"/>
      <c r="S30" s="408"/>
    </row>
    <row r="31" spans="1:19" ht="57.6" x14ac:dyDescent="0.25">
      <c r="A31" s="396">
        <v>12</v>
      </c>
      <c r="B31" s="696" t="s">
        <v>425</v>
      </c>
      <c r="C31" s="396" t="s">
        <v>86</v>
      </c>
      <c r="D31" s="396" t="s">
        <v>665</v>
      </c>
      <c r="E31" s="492" t="s">
        <v>831</v>
      </c>
      <c r="F31" s="402" t="s">
        <v>649</v>
      </c>
      <c r="G31" s="402" t="s">
        <v>649</v>
      </c>
      <c r="H31" s="402" t="s">
        <v>649</v>
      </c>
      <c r="I31" s="403">
        <f>IF(COUNTIF(F31:H31,"No entry")&gt;0,2,SUMIFS(Tables!E:E,Tables!A:A,C31,Tables!B:B,F31,Tables!C:C,G31,Tables!D:D,H31))</f>
        <v>2</v>
      </c>
      <c r="J31" s="404"/>
      <c r="K31" s="405"/>
      <c r="L31" s="396">
        <f t="shared" si="2"/>
        <v>2</v>
      </c>
      <c r="M31" s="487">
        <f>SUM(N31:N34)</f>
        <v>7</v>
      </c>
      <c r="N31" s="419">
        <f>'Weightings Calcs'!F26</f>
        <v>2.5000000000000004</v>
      </c>
      <c r="O31" s="487">
        <f>SUM(P31:P34)</f>
        <v>4.7767393561786093</v>
      </c>
      <c r="P31" s="397">
        <f>'Weightings Calcs'!N26</f>
        <v>2.0768431983385258</v>
      </c>
      <c r="Q31" s="409" t="s">
        <v>650</v>
      </c>
      <c r="R31" s="410"/>
      <c r="S31" s="410"/>
    </row>
    <row r="32" spans="1:19" ht="28.8" x14ac:dyDescent="0.25">
      <c r="A32" s="396">
        <v>13</v>
      </c>
      <c r="B32" s="692"/>
      <c r="C32" s="396" t="s">
        <v>88</v>
      </c>
      <c r="D32" s="396" t="s">
        <v>666</v>
      </c>
      <c r="E32" s="399" t="s">
        <v>832</v>
      </c>
      <c r="F32" s="400" t="s">
        <v>675</v>
      </c>
      <c r="G32" s="402" t="s">
        <v>649</v>
      </c>
      <c r="H32" s="402" t="s">
        <v>649</v>
      </c>
      <c r="I32" s="403">
        <f>IF(COUNTIF(F32:H32,"No entry")&gt;0,2,SUMIFS(Tables!E:E,Tables!A:A,C32,Tables!B:B,F32,Tables!C:C,G32,Tables!D:D,H32))</f>
        <v>2</v>
      </c>
      <c r="J32" s="404"/>
      <c r="K32" s="405"/>
      <c r="L32" s="396">
        <f t="shared" si="2"/>
        <v>2</v>
      </c>
      <c r="M32" s="486"/>
      <c r="N32" s="419">
        <f>'Weightings Calcs'!F27</f>
        <v>1</v>
      </c>
      <c r="O32" s="397"/>
      <c r="P32" s="397">
        <f>'Weightings Calcs'!N27</f>
        <v>0.83073727933541019</v>
      </c>
      <c r="Q32" s="407" t="s">
        <v>656</v>
      </c>
      <c r="R32" s="408"/>
      <c r="S32" s="408"/>
    </row>
    <row r="33" spans="1:19" ht="28.8" x14ac:dyDescent="0.25">
      <c r="A33" s="396">
        <v>14</v>
      </c>
      <c r="B33" s="692"/>
      <c r="C33" s="396" t="s">
        <v>90</v>
      </c>
      <c r="D33" s="396" t="s">
        <v>91</v>
      </c>
      <c r="E33" s="399" t="s">
        <v>833</v>
      </c>
      <c r="F33" s="491" t="s">
        <v>317</v>
      </c>
      <c r="G33" s="402" t="s">
        <v>649</v>
      </c>
      <c r="H33" s="402" t="s">
        <v>649</v>
      </c>
      <c r="I33" s="403">
        <f>IF(COUNTIF(F33:H33,"No entry")&gt;0,2,SUMIFS(Tables!E:E,Tables!A:A,C33,Tables!B:B,F33,Tables!C:C,G33,Tables!D:D,H33))</f>
        <v>0</v>
      </c>
      <c r="J33" s="404"/>
      <c r="K33" s="405"/>
      <c r="L33" s="396">
        <f t="shared" si="2"/>
        <v>0</v>
      </c>
      <c r="M33" s="486"/>
      <c r="N33" s="419">
        <f>'Weightings Calcs'!F28</f>
        <v>2</v>
      </c>
      <c r="O33" s="398"/>
      <c r="P33" s="397">
        <f>'Weightings Calcs'!N28</f>
        <v>0</v>
      </c>
      <c r="Q33" s="409" t="s">
        <v>667</v>
      </c>
      <c r="R33" s="408"/>
      <c r="S33" s="408"/>
    </row>
    <row r="34" spans="1:19" ht="24" x14ac:dyDescent="0.25">
      <c r="A34" s="396">
        <v>15</v>
      </c>
      <c r="B34" s="695"/>
      <c r="C34" s="396" t="s">
        <v>92</v>
      </c>
      <c r="D34" s="396" t="s">
        <v>668</v>
      </c>
      <c r="E34" s="399" t="s">
        <v>834</v>
      </c>
      <c r="F34" s="400" t="s">
        <v>675</v>
      </c>
      <c r="G34" s="400" t="s">
        <v>675</v>
      </c>
      <c r="H34" s="402" t="s">
        <v>649</v>
      </c>
      <c r="I34" s="403">
        <f>IF(COUNTIF(F34:H34,"No entry")&gt;0,2,SUMIFS(Tables!E:E,Tables!A:A,C34,Tables!B:B,F34,Tables!C:C,G34,Tables!D:D,H34))</f>
        <v>3</v>
      </c>
      <c r="J34" s="404"/>
      <c r="K34" s="405"/>
      <c r="L34" s="396">
        <f t="shared" si="2"/>
        <v>3</v>
      </c>
      <c r="M34" s="486"/>
      <c r="N34" s="419">
        <f>'Weightings Calcs'!F29</f>
        <v>1.5000000000000002</v>
      </c>
      <c r="O34" s="406"/>
      <c r="P34" s="397">
        <f>'Weightings Calcs'!N29</f>
        <v>1.8691588785046731</v>
      </c>
      <c r="Q34" s="409" t="s">
        <v>669</v>
      </c>
      <c r="R34" s="408"/>
      <c r="S34" s="408"/>
    </row>
    <row r="35" spans="1:19" x14ac:dyDescent="0.25">
      <c r="A35" s="696">
        <v>16</v>
      </c>
      <c r="B35" s="696" t="s">
        <v>426</v>
      </c>
      <c r="C35" s="396" t="s">
        <v>94</v>
      </c>
      <c r="D35" s="396" t="s">
        <v>95</v>
      </c>
      <c r="E35" s="714" t="s">
        <v>835</v>
      </c>
      <c r="F35" s="691" t="str">
        <f>F24</f>
        <v>Medium (10%-50%)</v>
      </c>
      <c r="G35" s="691" t="str">
        <f>G24</f>
        <v>High (&gt;30%)</v>
      </c>
      <c r="H35" s="706" t="s">
        <v>675</v>
      </c>
      <c r="I35" s="715">
        <f>IF(COUNTIF(F35:H35,"No entry")&gt;0,2,SUMIFS(Tables!E:E,Tables!A:A,C35,Tables!B:B,F35,Tables!C:C,G35,Tables!D:D,H35))</f>
        <v>3</v>
      </c>
      <c r="J35" s="404"/>
      <c r="K35" s="405"/>
      <c r="L35" s="396">
        <f t="shared" si="2"/>
        <v>3</v>
      </c>
      <c r="M35" s="487">
        <f>SUM(N35:N37)</f>
        <v>7</v>
      </c>
      <c r="N35" s="419">
        <f>'Weightings Calcs'!F30</f>
        <v>2</v>
      </c>
      <c r="O35" s="487">
        <f>SUM(P35:P37)</f>
        <v>3.7383177570093453</v>
      </c>
      <c r="P35" s="397">
        <f>'Weightings Calcs'!N30</f>
        <v>2.4922118380062304</v>
      </c>
      <c r="Q35" s="407" t="s">
        <v>656</v>
      </c>
      <c r="R35" s="408"/>
      <c r="S35" s="408"/>
    </row>
    <row r="36" spans="1:19" x14ac:dyDescent="0.25">
      <c r="A36" s="695"/>
      <c r="B36" s="692"/>
      <c r="C36" s="396" t="s">
        <v>96</v>
      </c>
      <c r="D36" s="396" t="s">
        <v>97</v>
      </c>
      <c r="E36" s="695"/>
      <c r="F36" s="695"/>
      <c r="G36" s="695"/>
      <c r="H36" s="695"/>
      <c r="I36" s="716"/>
      <c r="J36" s="404"/>
      <c r="K36" s="405"/>
      <c r="L36" s="396">
        <f>IF(ISBLANK(J35),I35,J35)</f>
        <v>3</v>
      </c>
      <c r="M36" s="486"/>
      <c r="N36" s="419">
        <f>'Weightings Calcs'!F31</f>
        <v>3.5</v>
      </c>
      <c r="O36" s="397"/>
      <c r="P36" s="397">
        <f>'Weightings Calcs'!N31</f>
        <v>0</v>
      </c>
      <c r="Q36" s="411" t="s">
        <v>650</v>
      </c>
      <c r="R36" s="408"/>
      <c r="S36" s="408"/>
    </row>
    <row r="37" spans="1:19" ht="43.2" x14ac:dyDescent="0.25">
      <c r="A37" s="396">
        <v>17</v>
      </c>
      <c r="B37" s="695"/>
      <c r="C37" s="588" t="s">
        <v>98</v>
      </c>
      <c r="D37" s="396" t="s">
        <v>99</v>
      </c>
      <c r="E37" s="492" t="s">
        <v>836</v>
      </c>
      <c r="F37" s="402" t="str">
        <f>F18</f>
        <v>Medium (10-50 years)</v>
      </c>
      <c r="G37" s="402" t="str">
        <f>F24</f>
        <v>Medium (10%-50%)</v>
      </c>
      <c r="H37" s="400" t="s">
        <v>675</v>
      </c>
      <c r="I37" s="403">
        <f>IF(COUNTIF(F37:H37,"No entry")&gt;0,2,SUMIFS(Tables!E:E,Tables!A:A,C37,Tables!B:B,F37,Tables!C:C,G37,Tables!D:D,H37))</f>
        <v>2</v>
      </c>
      <c r="J37" s="404"/>
      <c r="K37" s="405"/>
      <c r="L37" s="396">
        <f t="shared" si="2"/>
        <v>2</v>
      </c>
      <c r="M37" s="486"/>
      <c r="N37" s="419">
        <f>'Weightings Calcs'!F32</f>
        <v>1.5</v>
      </c>
      <c r="O37" s="406"/>
      <c r="P37" s="397">
        <f>'Weightings Calcs'!N32</f>
        <v>1.2461059190031152</v>
      </c>
      <c r="Q37" s="411" t="s">
        <v>670</v>
      </c>
      <c r="R37" s="408"/>
      <c r="S37" s="408"/>
    </row>
    <row r="38" spans="1:19" x14ac:dyDescent="0.25">
      <c r="A38" s="696">
        <v>18</v>
      </c>
      <c r="B38" s="696" t="s">
        <v>427</v>
      </c>
      <c r="C38" s="396" t="s">
        <v>100</v>
      </c>
      <c r="D38" s="590" t="s">
        <v>102</v>
      </c>
      <c r="E38" s="704" t="s">
        <v>837</v>
      </c>
      <c r="F38" s="706" t="s">
        <v>843</v>
      </c>
      <c r="G38" s="706" t="s">
        <v>683</v>
      </c>
      <c r="H38" s="691" t="s">
        <v>649</v>
      </c>
      <c r="I38" s="693">
        <f>IF(COUNTIF(F38:H38,"No entry")&gt;0,2,SUMIFS(Tables!E:E,Tables!A:A,B38,Tables!B:B,F38,Tables!C:C,G38,Tables!D:D,H38))</f>
        <v>3</v>
      </c>
      <c r="J38" s="694"/>
      <c r="K38" s="702"/>
      <c r="L38" s="396">
        <f t="shared" ref="L38:L39" si="3">IF(ISBLANK($J$38),$I$38,$J$38)</f>
        <v>3</v>
      </c>
      <c r="M38" s="487">
        <f>SUM(N38:N39)</f>
        <v>10.5</v>
      </c>
      <c r="N38" s="419">
        <f>'Weightings Calcs'!F33</f>
        <v>7.5</v>
      </c>
      <c r="O38" s="487">
        <f>SUM(P38:P39)</f>
        <v>13.084112149532711</v>
      </c>
      <c r="P38" s="397">
        <f>'Weightings Calcs'!N33</f>
        <v>9.3457943925233646</v>
      </c>
      <c r="Q38" s="685" t="s">
        <v>671</v>
      </c>
      <c r="R38" s="688"/>
      <c r="S38" s="688"/>
    </row>
    <row r="39" spans="1:19" x14ac:dyDescent="0.25">
      <c r="A39" s="695"/>
      <c r="B39" s="695"/>
      <c r="C39" s="396" t="s">
        <v>101</v>
      </c>
      <c r="D39" s="490" t="s">
        <v>103</v>
      </c>
      <c r="E39" s="695"/>
      <c r="F39" s="707"/>
      <c r="G39" s="707"/>
      <c r="H39" s="695"/>
      <c r="I39" s="699"/>
      <c r="J39" s="713"/>
      <c r="K39" s="703"/>
      <c r="L39" s="396">
        <f t="shared" si="3"/>
        <v>3</v>
      </c>
      <c r="M39" s="487"/>
      <c r="N39" s="419">
        <f>'Weightings Calcs'!F34</f>
        <v>3</v>
      </c>
      <c r="O39" s="397"/>
      <c r="P39" s="397">
        <f>'Weightings Calcs'!N34</f>
        <v>3.7383177570093453</v>
      </c>
      <c r="Q39" s="687"/>
      <c r="R39" s="690"/>
      <c r="S39" s="690"/>
    </row>
    <row r="40" spans="1:19" ht="86.4" x14ac:dyDescent="0.25">
      <c r="A40" s="412">
        <v>19</v>
      </c>
      <c r="B40" s="696" t="s">
        <v>428</v>
      </c>
      <c r="C40" s="399" t="s">
        <v>104</v>
      </c>
      <c r="D40" s="399" t="s">
        <v>105</v>
      </c>
      <c r="E40" s="493" t="s">
        <v>838</v>
      </c>
      <c r="F40" s="413" t="s">
        <v>649</v>
      </c>
      <c r="G40" s="413" t="s">
        <v>649</v>
      </c>
      <c r="H40" s="413" t="s">
        <v>649</v>
      </c>
      <c r="I40" s="414">
        <f>IF(COUNTIF(F40:H40,"No entry")&gt;0,2,SUMIFS(Tables!E:E,Tables!A:A,C40,Tables!B:B,F40,Tables!C:C,G40,Tables!D:D,H40))</f>
        <v>2</v>
      </c>
      <c r="J40" s="415"/>
      <c r="K40" s="416"/>
      <c r="L40" s="396">
        <f t="shared" ref="L40" si="4">IF(ISBLANK($J$40),$I$40,$J$40)</f>
        <v>2</v>
      </c>
      <c r="M40" s="487">
        <f>SUM(N40:N41)</f>
        <v>5</v>
      </c>
      <c r="N40" s="419">
        <f>'Weightings Calcs'!F35</f>
        <v>2.5</v>
      </c>
      <c r="O40" s="487">
        <f>SUM(P40:P41)</f>
        <v>4.1536863966770508</v>
      </c>
      <c r="P40" s="397">
        <f>'Weightings Calcs'!N35</f>
        <v>2.0768431983385254</v>
      </c>
      <c r="Q40" s="685" t="s">
        <v>650</v>
      </c>
      <c r="R40" s="688"/>
      <c r="S40" s="688"/>
    </row>
    <row r="41" spans="1:19" ht="28.8" x14ac:dyDescent="0.25">
      <c r="A41" s="412">
        <v>20</v>
      </c>
      <c r="B41" s="695"/>
      <c r="C41" s="399" t="s">
        <v>106</v>
      </c>
      <c r="D41" s="399" t="s">
        <v>107</v>
      </c>
      <c r="E41" s="493" t="s">
        <v>839</v>
      </c>
      <c r="F41" s="400" t="s">
        <v>675</v>
      </c>
      <c r="G41" s="413" t="s">
        <v>649</v>
      </c>
      <c r="H41" s="413" t="s">
        <v>649</v>
      </c>
      <c r="I41" s="414">
        <f>IF(COUNTIF(F41:H41,"No entry")&gt;0,2,SUMIFS(Tables!E:E,Tables!A:A,C41,Tables!B:B,F41,Tables!C:C,G41,Tables!D:D,H41))</f>
        <v>2</v>
      </c>
      <c r="J41" s="417"/>
      <c r="K41" s="418"/>
      <c r="L41" s="396">
        <f>IF(ISBLANK($J$41),$I$41,$J$41)</f>
        <v>2</v>
      </c>
      <c r="M41" s="487"/>
      <c r="N41" s="419">
        <f>'Weightings Calcs'!F36</f>
        <v>2.5</v>
      </c>
      <c r="O41" s="397"/>
      <c r="P41" s="397">
        <f>'Weightings Calcs'!N36</f>
        <v>2.0768431983385254</v>
      </c>
      <c r="Q41" s="687"/>
      <c r="R41" s="690"/>
      <c r="S41" s="690"/>
    </row>
    <row r="42" spans="1:19" ht="28.8" x14ac:dyDescent="0.25">
      <c r="A42" s="696">
        <v>21</v>
      </c>
      <c r="B42" s="696" t="s">
        <v>429</v>
      </c>
      <c r="C42" s="396" t="s">
        <v>108</v>
      </c>
      <c r="D42" s="396" t="s">
        <v>109</v>
      </c>
      <c r="E42" s="704" t="s">
        <v>840</v>
      </c>
      <c r="F42" s="706" t="s">
        <v>679</v>
      </c>
      <c r="G42" s="706" t="s">
        <v>675</v>
      </c>
      <c r="H42" s="691" t="s">
        <v>649</v>
      </c>
      <c r="I42" s="693">
        <f>IF(COUNTIF(F42:H42,"No entry")&gt;0,2,SUMIFS(Tables!E:E,Tables!A:A,B42,Tables!B:B,F42,Tables!C:C,G42,Tables!D:D,H42))</f>
        <v>4</v>
      </c>
      <c r="J42" s="694"/>
      <c r="K42" s="702"/>
      <c r="L42" s="396">
        <f t="shared" ref="L42:L43" si="5">IF(ISBLANK($J$42),$I$42,$J$42)</f>
        <v>4</v>
      </c>
      <c r="M42" s="487">
        <f>SUM(N42:N43)</f>
        <v>5</v>
      </c>
      <c r="N42" s="419">
        <f>'Weightings Calcs'!F37</f>
        <v>2.5</v>
      </c>
      <c r="O42" s="487">
        <f>SUM(P42:P43)</f>
        <v>4.1536863966770508</v>
      </c>
      <c r="P42" s="397">
        <f>'Weightings Calcs'!N37</f>
        <v>4.1536863966770508</v>
      </c>
      <c r="Q42" s="685" t="s">
        <v>672</v>
      </c>
      <c r="R42" s="688"/>
      <c r="S42" s="688"/>
    </row>
    <row r="43" spans="1:19" ht="28.8" x14ac:dyDescent="0.25">
      <c r="A43" s="695"/>
      <c r="B43" s="695"/>
      <c r="C43" s="396" t="s">
        <v>110</v>
      </c>
      <c r="D43" s="396" t="s">
        <v>111</v>
      </c>
      <c r="E43" s="695"/>
      <c r="F43" s="707"/>
      <c r="G43" s="707"/>
      <c r="H43" s="698"/>
      <c r="I43" s="699"/>
      <c r="J43" s="713"/>
      <c r="K43" s="703"/>
      <c r="L43" s="396">
        <f t="shared" si="5"/>
        <v>4</v>
      </c>
      <c r="M43" s="487"/>
      <c r="N43" s="419">
        <f>'Weightings Calcs'!F38</f>
        <v>2.5</v>
      </c>
      <c r="O43" s="397"/>
      <c r="P43" s="397">
        <f>'Weightings Calcs'!N38</f>
        <v>0</v>
      </c>
      <c r="Q43" s="687"/>
      <c r="R43" s="690"/>
      <c r="S43" s="690"/>
    </row>
    <row r="44" spans="1:19" ht="28.8" x14ac:dyDescent="0.25">
      <c r="A44" s="696">
        <v>22</v>
      </c>
      <c r="B44" s="696" t="s">
        <v>430</v>
      </c>
      <c r="C44" s="396" t="s">
        <v>112</v>
      </c>
      <c r="D44" s="396" t="s">
        <v>113</v>
      </c>
      <c r="E44" s="714" t="s">
        <v>841</v>
      </c>
      <c r="F44" s="706" t="s">
        <v>675</v>
      </c>
      <c r="G44" s="691" t="s">
        <v>649</v>
      </c>
      <c r="H44" s="691" t="s">
        <v>649</v>
      </c>
      <c r="I44" s="693">
        <f>IF(COUNTIF(F44:H44,"No entry")&gt;0,2,SUMIFS(Tables!E:E,Tables!A:A,B44,Tables!B:B,F44,Tables!C:C,G44,Tables!D:D,H44))</f>
        <v>3</v>
      </c>
      <c r="J44" s="694"/>
      <c r="K44" s="694"/>
      <c r="L44" s="396">
        <f t="shared" ref="L44:L47" si="6">IF(ISBLANK($J$44),$I$44,$J$44)</f>
        <v>3</v>
      </c>
      <c r="M44" s="487">
        <f>SUM(N44:N47)</f>
        <v>5</v>
      </c>
      <c r="N44" s="419">
        <f>'Weightings Calcs'!F39</f>
        <v>1.25</v>
      </c>
      <c r="O44" s="487">
        <f>SUM(P44:P47)</f>
        <v>6.2305295950155761</v>
      </c>
      <c r="P44" s="397">
        <f>'Weightings Calcs'!N39</f>
        <v>1.557632398753894</v>
      </c>
      <c r="Q44" s="685" t="s">
        <v>673</v>
      </c>
      <c r="R44" s="688"/>
      <c r="S44" s="688"/>
    </row>
    <row r="45" spans="1:19" x14ac:dyDescent="0.25">
      <c r="A45" s="692"/>
      <c r="B45" s="692"/>
      <c r="C45" s="396" t="s">
        <v>114</v>
      </c>
      <c r="D45" s="396" t="s">
        <v>115</v>
      </c>
      <c r="E45" s="692"/>
      <c r="F45" s="717"/>
      <c r="G45" s="708"/>
      <c r="H45" s="708"/>
      <c r="I45" s="709"/>
      <c r="J45" s="710"/>
      <c r="K45" s="710"/>
      <c r="L45" s="396">
        <f t="shared" si="6"/>
        <v>3</v>
      </c>
      <c r="M45" s="486"/>
      <c r="N45" s="419">
        <f>'Weightings Calcs'!F40</f>
        <v>1.25</v>
      </c>
      <c r="O45" s="397"/>
      <c r="P45" s="397">
        <f>'Weightings Calcs'!N40</f>
        <v>1.557632398753894</v>
      </c>
      <c r="Q45" s="686"/>
      <c r="R45" s="689"/>
      <c r="S45" s="689"/>
    </row>
    <row r="46" spans="1:19" x14ac:dyDescent="0.25">
      <c r="A46" s="692"/>
      <c r="B46" s="692"/>
      <c r="C46" s="396" t="s">
        <v>116</v>
      </c>
      <c r="D46" s="396" t="s">
        <v>117</v>
      </c>
      <c r="E46" s="692"/>
      <c r="F46" s="717"/>
      <c r="G46" s="708"/>
      <c r="H46" s="708"/>
      <c r="I46" s="709"/>
      <c r="J46" s="710"/>
      <c r="K46" s="710"/>
      <c r="L46" s="396">
        <f t="shared" si="6"/>
        <v>3</v>
      </c>
      <c r="M46" s="486"/>
      <c r="N46" s="419">
        <f>'Weightings Calcs'!F41</f>
        <v>1.25</v>
      </c>
      <c r="O46" s="398"/>
      <c r="P46" s="397">
        <f>'Weightings Calcs'!N41</f>
        <v>1.557632398753894</v>
      </c>
      <c r="Q46" s="686"/>
      <c r="R46" s="689"/>
      <c r="S46" s="689"/>
    </row>
    <row r="47" spans="1:19" x14ac:dyDescent="0.25">
      <c r="A47" s="695"/>
      <c r="B47" s="695"/>
      <c r="C47" s="396" t="s">
        <v>118</v>
      </c>
      <c r="D47" s="396" t="s">
        <v>119</v>
      </c>
      <c r="E47" s="695"/>
      <c r="F47" s="707"/>
      <c r="G47" s="698"/>
      <c r="H47" s="698"/>
      <c r="I47" s="699"/>
      <c r="J47" s="713"/>
      <c r="K47" s="713"/>
      <c r="L47" s="396">
        <f t="shared" si="6"/>
        <v>3</v>
      </c>
      <c r="M47" s="486"/>
      <c r="N47" s="419">
        <f>'Weightings Calcs'!F42</f>
        <v>1.25</v>
      </c>
      <c r="O47" s="406"/>
      <c r="P47" s="397">
        <f>'Weightings Calcs'!N42</f>
        <v>1.557632398753894</v>
      </c>
      <c r="Q47" s="687"/>
      <c r="R47" s="690"/>
      <c r="S47" s="690"/>
    </row>
    <row r="48" spans="1:19" x14ac:dyDescent="0.25">
      <c r="A48" s="696">
        <v>23</v>
      </c>
      <c r="B48" s="696" t="s">
        <v>431</v>
      </c>
      <c r="C48" s="396" t="s">
        <v>120</v>
      </c>
      <c r="D48" s="396" t="s">
        <v>122</v>
      </c>
      <c r="E48" s="714" t="s">
        <v>842</v>
      </c>
      <c r="F48" s="706" t="s">
        <v>362</v>
      </c>
      <c r="G48" s="706" t="s">
        <v>687</v>
      </c>
      <c r="H48" s="691" t="s">
        <v>649</v>
      </c>
      <c r="I48" s="693">
        <f>IF(COUNTIF(F48:H48,"No entry")&gt;0,2,SUMIFS(Tables!E:E,Tables!A:A,B48,Tables!B:B,F48,Tables!C:C,G48,Tables!D:D,H48))</f>
        <v>3</v>
      </c>
      <c r="J48" s="694"/>
      <c r="K48" s="694"/>
      <c r="L48" s="396">
        <f t="shared" ref="L48:L49" si="7">IF(ISBLANK($J$48),$I$48,$J$48)</f>
        <v>3</v>
      </c>
      <c r="M48" s="487">
        <f>SUM(N48:N49)</f>
        <v>5</v>
      </c>
      <c r="N48" s="419">
        <f>'Weightings Calcs'!F43</f>
        <v>4</v>
      </c>
      <c r="O48" s="487">
        <f>SUM(P48:P49)</f>
        <v>4.9844236760124607</v>
      </c>
      <c r="P48" s="397">
        <f>'Weightings Calcs'!N43</f>
        <v>4.9844236760124607</v>
      </c>
      <c r="Q48" s="685" t="s">
        <v>674</v>
      </c>
      <c r="R48" s="688"/>
      <c r="S48" s="688"/>
    </row>
    <row r="49" spans="1:19" x14ac:dyDescent="0.25">
      <c r="A49" s="695"/>
      <c r="B49" s="695"/>
      <c r="C49" s="396" t="s">
        <v>121</v>
      </c>
      <c r="D49" s="396" t="s">
        <v>123</v>
      </c>
      <c r="E49" s="695"/>
      <c r="F49" s="717"/>
      <c r="G49" s="717"/>
      <c r="H49" s="698"/>
      <c r="I49" s="699"/>
      <c r="J49" s="713"/>
      <c r="K49" s="713"/>
      <c r="L49" s="396">
        <f t="shared" si="7"/>
        <v>3</v>
      </c>
      <c r="M49" s="485"/>
      <c r="N49" s="397">
        <f>'Weightings Calcs'!F44</f>
        <v>1</v>
      </c>
      <c r="O49" s="397"/>
      <c r="P49" s="397">
        <f>'Weightings Calcs'!N44</f>
        <v>0</v>
      </c>
      <c r="Q49" s="687"/>
      <c r="R49" s="690"/>
      <c r="S49" s="690"/>
    </row>
    <row r="50" spans="1:19" ht="43.2" x14ac:dyDescent="0.25">
      <c r="A50" s="396" t="s">
        <v>649</v>
      </c>
      <c r="B50" s="396" t="s">
        <v>432</v>
      </c>
      <c r="C50" s="396" t="s">
        <v>124</v>
      </c>
      <c r="D50" s="396" t="s">
        <v>60</v>
      </c>
      <c r="E50" s="490" t="s">
        <v>823</v>
      </c>
      <c r="F50" s="402" t="s">
        <v>649</v>
      </c>
      <c r="G50" s="402" t="s">
        <v>649</v>
      </c>
      <c r="H50" s="402" t="s">
        <v>649</v>
      </c>
      <c r="I50" s="403">
        <v>2</v>
      </c>
      <c r="J50" s="404"/>
      <c r="K50" s="405"/>
      <c r="L50" s="396">
        <f>IF(ISBLANK($J$50),$I$50,$J$50)</f>
        <v>2</v>
      </c>
      <c r="M50" s="487">
        <f>SUM(N50)</f>
        <v>10</v>
      </c>
      <c r="N50" s="397">
        <f>'Weightings Calcs'!F45</f>
        <v>10</v>
      </c>
      <c r="O50" s="487">
        <f>SUM(P50)</f>
        <v>10</v>
      </c>
      <c r="P50" s="397">
        <f>'Weightings Calcs'!N45</f>
        <v>10</v>
      </c>
      <c r="Q50" s="411" t="s">
        <v>650</v>
      </c>
      <c r="R50" s="408"/>
      <c r="S50" s="408"/>
    </row>
    <row r="51" spans="1:19" x14ac:dyDescent="0.25">
      <c r="A51" s="396"/>
      <c r="B51" s="396"/>
      <c r="C51" s="396"/>
      <c r="D51" s="396"/>
      <c r="E51" s="396"/>
      <c r="F51" s="396"/>
      <c r="G51" s="396"/>
      <c r="H51" s="396"/>
      <c r="I51" s="396"/>
      <c r="J51" s="396"/>
      <c r="K51" s="420"/>
      <c r="L51" s="396"/>
      <c r="M51" s="396"/>
      <c r="N51" s="396"/>
      <c r="O51" s="396"/>
      <c r="P51" s="396"/>
      <c r="Q51" s="411"/>
      <c r="R51" s="411"/>
      <c r="S51" s="411"/>
    </row>
    <row r="52" spans="1:19" x14ac:dyDescent="0.25">
      <c r="E52" s="421"/>
      <c r="Q52" s="421"/>
      <c r="R52" s="421"/>
      <c r="S52" s="421"/>
    </row>
    <row r="53" spans="1:19" x14ac:dyDescent="0.25">
      <c r="E53" s="421"/>
      <c r="Q53" s="421"/>
      <c r="R53" s="421"/>
      <c r="S53" s="421"/>
    </row>
    <row r="54" spans="1:19" x14ac:dyDescent="0.25">
      <c r="E54" s="421"/>
      <c r="Q54" s="421"/>
      <c r="R54" s="421"/>
      <c r="S54" s="421"/>
    </row>
  </sheetData>
  <sheetProtection algorithmName="SHA-512" hashValue="9pAW2tqLnZWJWFKmQsCVNLCobKgRFzx0LT5tb1F/jjL+G+9p5RlQ9tpjCs3AvyURzmK483NXWZwZDowvEpMHNg==" saltValue="biGsKTWTjp/KUsFOarwB/w==" spinCount="100000" sheet="1" objects="1" scenarios="1" formatCells="0" formatColumns="0" formatRows="0"/>
  <customSheetViews>
    <customSheetView guid="{2F9A33C5-705D-4A07-ADB6-21E456C526C6}" showGridLines="0">
      <pane xSplit="3" ySplit="6" topLeftCell="D7" activePane="bottomRight" state="frozenSplit"/>
      <selection pane="bottomRight" activeCell="E7" sqref="E7:E12"/>
      <pageMargins left="0.7" right="0.7" top="0.75" bottom="0.75" header="0.3" footer="0.3"/>
      <pageSetup paperSize="9" orientation="portrait" r:id="rId1"/>
    </customSheetView>
    <customSheetView guid="{0F24A28B-06F9-4620-BAD4-B239F41FF00A}" showGridLines="0">
      <pane xSplit="3" ySplit="6" topLeftCell="D7" activePane="bottomRight" state="frozenSplit"/>
      <selection pane="bottomRight" activeCell="E7" sqref="E7:E12"/>
      <pageMargins left="0.7" right="0.7" top="0.75" bottom="0.75" header="0.3" footer="0.3"/>
      <pageSetup paperSize="9" orientation="portrait" r:id="rId2"/>
    </customSheetView>
    <customSheetView guid="{856130BF-2D6B-484A-B5FC-68659BABEC5B}" showGridLines="0">
      <pane xSplit="3" ySplit="6" topLeftCell="D7" activePane="bottomRight" state="frozenSplit"/>
      <selection pane="bottomRight" activeCell="E7" sqref="E7:E12"/>
      <pageMargins left="0.7" right="0.7" top="0.75" bottom="0.75" header="0.3" footer="0.3"/>
      <pageSetup paperSize="9" orientation="portrait" r:id="rId3"/>
    </customSheetView>
    <customSheetView guid="{C1EC460D-BC24-4B7C-8A42-4C4CAB6DD547}" showGridLines="0">
      <pane xSplit="3" ySplit="6" topLeftCell="D7" activePane="bottomRight" state="frozenSplit"/>
      <selection pane="bottomRight" activeCell="E7" sqref="E7:E12"/>
      <pageMargins left="0.7" right="0.7" top="0.75" bottom="0.75" header="0.3" footer="0.3"/>
      <pageSetup paperSize="9" orientation="portrait" r:id="rId4"/>
    </customSheetView>
    <customSheetView guid="{872EA6DD-096B-4F25-A988-5DA4FC0DF5BD}" showGridLines="0">
      <pane xSplit="3" ySplit="6" topLeftCell="D7" activePane="bottomRight" state="frozenSplit"/>
      <selection pane="bottomRight" activeCell="E7" sqref="E7:E12"/>
      <pageMargins left="0.7" right="0.7" top="0.75" bottom="0.75" header="0.3" footer="0.3"/>
      <pageSetup paperSize="9" orientation="portrait" r:id="rId5"/>
    </customSheetView>
    <customSheetView guid="{49815ABC-A63B-4D41-AA7B-D5102D8E0BFC}" showGridLines="0">
      <pane xSplit="3" ySplit="6" topLeftCell="D7" activePane="bottomRight" state="frozenSplit"/>
      <selection pane="bottomRight" activeCell="E7" sqref="E7:E12"/>
      <pageMargins left="0.7" right="0.7" top="0.75" bottom="0.75" header="0.3" footer="0.3"/>
      <pageSetup paperSize="9" orientation="portrait" r:id="rId6"/>
    </customSheetView>
  </customSheetViews>
  <mergeCells count="135">
    <mergeCell ref="S44:S47"/>
    <mergeCell ref="S48:S49"/>
    <mergeCell ref="S7:S13"/>
    <mergeCell ref="S14:S17"/>
    <mergeCell ref="S18:S19"/>
    <mergeCell ref="S20:S21"/>
    <mergeCell ref="S22:S23"/>
    <mergeCell ref="S24:S25"/>
    <mergeCell ref="S38:S39"/>
    <mergeCell ref="S40:S41"/>
    <mergeCell ref="S42:S43"/>
    <mergeCell ref="Q48:Q49"/>
    <mergeCell ref="R48:R49"/>
    <mergeCell ref="K48:K49"/>
    <mergeCell ref="Q44:Q47"/>
    <mergeCell ref="R44:R47"/>
    <mergeCell ref="A48:A49"/>
    <mergeCell ref="B48:B49"/>
    <mergeCell ref="E48:E49"/>
    <mergeCell ref="F48:F49"/>
    <mergeCell ref="G48:G49"/>
    <mergeCell ref="H48:H49"/>
    <mergeCell ref="I48:I49"/>
    <mergeCell ref="J48:J49"/>
    <mergeCell ref="K44:K47"/>
    <mergeCell ref="A44:A47"/>
    <mergeCell ref="B44:B47"/>
    <mergeCell ref="E44:E47"/>
    <mergeCell ref="F44:F47"/>
    <mergeCell ref="G44:G47"/>
    <mergeCell ref="H44:H47"/>
    <mergeCell ref="I44:I47"/>
    <mergeCell ref="J44:J47"/>
    <mergeCell ref="K42:K43"/>
    <mergeCell ref="B40:B41"/>
    <mergeCell ref="I38:I39"/>
    <mergeCell ref="J38:J39"/>
    <mergeCell ref="K38:K39"/>
    <mergeCell ref="Q40:Q41"/>
    <mergeCell ref="R40:R41"/>
    <mergeCell ref="A42:A43"/>
    <mergeCell ref="B42:B43"/>
    <mergeCell ref="E42:E43"/>
    <mergeCell ref="F42:F43"/>
    <mergeCell ref="G42:G43"/>
    <mergeCell ref="H42:H43"/>
    <mergeCell ref="I42:I43"/>
    <mergeCell ref="J42:J43"/>
    <mergeCell ref="Q42:Q43"/>
    <mergeCell ref="R42:R43"/>
    <mergeCell ref="A38:A39"/>
    <mergeCell ref="B38:B39"/>
    <mergeCell ref="E38:E39"/>
    <mergeCell ref="F38:F39"/>
    <mergeCell ref="G38:G39"/>
    <mergeCell ref="H38:H39"/>
    <mergeCell ref="I35:I36"/>
    <mergeCell ref="Q38:Q39"/>
    <mergeCell ref="R38:R39"/>
    <mergeCell ref="Q24:Q25"/>
    <mergeCell ref="R24:R25"/>
    <mergeCell ref="B26:B30"/>
    <mergeCell ref="H24:H25"/>
    <mergeCell ref="I24:I25"/>
    <mergeCell ref="J24:J25"/>
    <mergeCell ref="K24:K25"/>
    <mergeCell ref="B31:B34"/>
    <mergeCell ref="A35:A36"/>
    <mergeCell ref="B35:B37"/>
    <mergeCell ref="E35:E36"/>
    <mergeCell ref="F35:F36"/>
    <mergeCell ref="H35:H36"/>
    <mergeCell ref="A24:A25"/>
    <mergeCell ref="B24:B25"/>
    <mergeCell ref="E24:E25"/>
    <mergeCell ref="F24:F25"/>
    <mergeCell ref="G24:G25"/>
    <mergeCell ref="G35:G36"/>
    <mergeCell ref="H22:H23"/>
    <mergeCell ref="I22:I23"/>
    <mergeCell ref="J22:J23"/>
    <mergeCell ref="K22:K23"/>
    <mergeCell ref="Q20:Q21"/>
    <mergeCell ref="R20:R21"/>
    <mergeCell ref="A22:A23"/>
    <mergeCell ref="B22:B23"/>
    <mergeCell ref="E22:E23"/>
    <mergeCell ref="F22:F23"/>
    <mergeCell ref="G22:G23"/>
    <mergeCell ref="H20:H21"/>
    <mergeCell ref="I20:I21"/>
    <mergeCell ref="J20:J21"/>
    <mergeCell ref="K20:K21"/>
    <mergeCell ref="Q22:Q23"/>
    <mergeCell ref="R22:R23"/>
    <mergeCell ref="A20:A21"/>
    <mergeCell ref="B20:B21"/>
    <mergeCell ref="E20:E21"/>
    <mergeCell ref="F20:F21"/>
    <mergeCell ref="G20:G21"/>
    <mergeCell ref="H18:H19"/>
    <mergeCell ref="I18:I19"/>
    <mergeCell ref="J18:J19"/>
    <mergeCell ref="K18:K19"/>
    <mergeCell ref="Q14:Q17"/>
    <mergeCell ref="R14:R17"/>
    <mergeCell ref="A18:A19"/>
    <mergeCell ref="B18:B19"/>
    <mergeCell ref="E18:E19"/>
    <mergeCell ref="F18:F19"/>
    <mergeCell ref="G18:G19"/>
    <mergeCell ref="H14:H17"/>
    <mergeCell ref="I14:I17"/>
    <mergeCell ref="J14:J17"/>
    <mergeCell ref="K14:K17"/>
    <mergeCell ref="Q18:Q19"/>
    <mergeCell ref="R18:R19"/>
    <mergeCell ref="A14:A17"/>
    <mergeCell ref="B14:B17"/>
    <mergeCell ref="E14:E17"/>
    <mergeCell ref="F14:F17"/>
    <mergeCell ref="G14:G17"/>
    <mergeCell ref="M6:N6"/>
    <mergeCell ref="O6:P6"/>
    <mergeCell ref="Q7:Q13"/>
    <mergeCell ref="R7:R13"/>
    <mergeCell ref="H7:H12"/>
    <mergeCell ref="I7:I12"/>
    <mergeCell ref="J7:J12"/>
    <mergeCell ref="K7:K12"/>
    <mergeCell ref="A7:A13"/>
    <mergeCell ref="B7:B13"/>
    <mergeCell ref="E7:E12"/>
    <mergeCell ref="F7:F12"/>
    <mergeCell ref="G7:G12"/>
  </mergeCells>
  <conditionalFormatting sqref="I14:I35 I7 I37:I50">
    <cfRule type="colorScale" priority="7">
      <colorScale>
        <cfvo type="num" val="0"/>
        <cfvo type="num" val="2"/>
        <cfvo type="num" val="4"/>
        <color rgb="FF99D8E8"/>
        <color rgb="FF00A8CB"/>
        <color rgb="FF007086"/>
      </colorScale>
    </cfRule>
  </conditionalFormatting>
  <conditionalFormatting sqref="L7:L50">
    <cfRule type="colorScale" priority="6">
      <colorScale>
        <cfvo type="num" val="0"/>
        <cfvo type="num" val="2"/>
        <cfvo type="num" val="4"/>
        <color rgb="FF99D8E8"/>
        <color rgb="FF00A8CB"/>
        <color rgb="FF007086"/>
      </colorScale>
    </cfRule>
  </conditionalFormatting>
  <conditionalFormatting sqref="I13">
    <cfRule type="colorScale" priority="4">
      <colorScale>
        <cfvo type="num" val="0"/>
        <cfvo type="num" val="2"/>
        <cfvo type="num" val="4"/>
        <color rgb="FF99D8E8"/>
        <color rgb="FF00A8CB"/>
        <color rgb="FF007086"/>
      </colorScale>
    </cfRule>
  </conditionalFormatting>
  <conditionalFormatting sqref="G4">
    <cfRule type="cellIs" dxfId="15" priority="3" operator="equal">
      <formula>"No"</formula>
    </cfRule>
  </conditionalFormatting>
  <conditionalFormatting sqref="P7:P50">
    <cfRule type="cellIs" dxfId="14" priority="1" operator="equal">
      <formula>0</formula>
    </cfRule>
    <cfRule type="top10" dxfId="13" priority="2" percent="1" rank="10"/>
  </conditionalFormatting>
  <dataValidations xWindow="713" yWindow="523" count="5">
    <dataValidation allowBlank="1" showInputMessage="1" showErrorMessage="1" promptTitle="Asset Life" prompt="_x000a_What is the design or remaining asset life?_x000a__x000a_As per the selection for climate change category above." sqref="F37" xr:uid="{00000000-0002-0000-0500-000000000000}"/>
    <dataValidation type="list" allowBlank="1" showInputMessage="1" showErrorMessage="1" sqref="Q38:S38 Q42:S42" xr:uid="{00000000-0002-0000-0500-000001000000}">
      <formula1>yesno</formula1>
    </dataValidation>
    <dataValidation allowBlank="1" showInputMessage="1" showErrorMessage="1" promptTitle="Materials Intensity" prompt="_x000a_Percentage of spend on materials (across the infrastructure lifecycle)_x000a__x000a_As per the selection made for materials category above._x000a__x000a_" sqref="G37" xr:uid="{00000000-0002-0000-0500-000002000000}"/>
    <dataValidation allowBlank="1" showInputMessage="1" showErrorMessage="1" promptTitle="Materials Intensity" prompt="_x000a_As a percentage of the capital value of the project, what is the percentage spend on materials in the construction phase?_x000a__x000a_As per the selection made for materials category above." sqref="F35:F36" xr:uid="{00000000-0002-0000-0500-000003000000}"/>
    <dataValidation allowBlank="1" showInputMessage="1" showErrorMessage="1" promptTitle="Materials Intensity" prompt="_x000a_As a percentage of the annual operational expenditure of the asset, what is the percentage spend on materials, including maintenance?_x000a__x000a_As per Materials Category above" sqref="G35:G36" xr:uid="{00000000-0002-0000-0500-000004000000}"/>
  </dataValidations>
  <pageMargins left="0.7" right="0.7" top="0.75" bottom="0.75" header="0.3" footer="0.3"/>
  <pageSetup paperSize="9" orientation="portrait" r:id="rId7"/>
  <drawing r:id="rId8"/>
  <legacyDrawing r:id="rId9"/>
  <extLst>
    <ext xmlns:x14="http://schemas.microsoft.com/office/spreadsheetml/2009/9/main" uri="{CCE6A557-97BC-4b89-ADB6-D9C93CAAB3DF}">
      <x14:dataValidations xmlns:xm="http://schemas.microsoft.com/office/excel/2006/main" xWindow="713" yWindow="523" count="38">
        <x14:dataValidation type="list" allowBlank="1" showInputMessage="1" promptTitle="Population Density" prompt="_x000a_Is the asset located in a densely populated area?_x000a__x000a_As per the selection made for air quality credit above." xr:uid="{00000000-0002-0000-0500-000005000000}">
          <x14:formula1>
            <xm:f>Lists!$P$2:$P$4</xm:f>
          </x14:formula1>
          <xm:sqref>G48:G49</xm:sqref>
        </x14:dataValidation>
        <x14:dataValidation type="list" allowBlank="1" showInputMessage="1" showErrorMessage="1" promptTitle="Infrastructure Type" prompt="_x000a_What is the infrastructure asset type?_x000a__x000a_(if mixed use choose the most high risk asset type for light impact during operation)" xr:uid="{00000000-0002-0000-0500-000006000000}">
          <x14:formula1>
            <xm:f>Lists!$G$2:$G$13</xm:f>
          </x14:formula1>
          <xm:sqref>F30</xm:sqref>
        </x14:dataValidation>
        <x14:dataValidation type="list" allowBlank="1" showInputMessage="1" showErrorMessage="1" promptTitle="Infrastructure Type" prompt="_x000a_What is the infrastructure asset type?_x000a__x000a_(if mixed use choose the most high risk asset type for urban design impact during operation)" xr:uid="{00000000-0002-0000-0500-000007000000}">
          <x14:formula1>
            <xm:f>Lists!$G$2:$G$13</xm:f>
          </x14:formula1>
          <xm:sqref>F48:F49</xm:sqref>
        </x14:dataValidation>
        <x14:dataValidation type="list" allowBlank="1" showInputMessage="1" showErrorMessage="1" promptTitle="Infrastructure Type" prompt="_x000a_What is the infrastructure asset type?_x000a__x000a_(if mixed use choose the most high risk asset type for air quality impact during operation)" xr:uid="{00000000-0002-0000-0500-000008000000}">
          <x14:formula1>
            <xm:f>Lists!$G$2:$G$13</xm:f>
          </x14:formula1>
          <xm:sqref>F29</xm:sqref>
        </x14:dataValidation>
        <x14:dataValidation type="list" errorStyle="warning" allowBlank="1" showInputMessage="1" showErrorMessage="1" errorTitle="Question not answered" error="This question has not been answered which may result in an incorrect dertermination of Materiality." promptTitle="Context for decision making" prompt="_x000a_Is this a small project (&lt;$20m) with no substantial issues to be decided upon?_x000a__x000a_(Substantial - of considerable importance in relation to the size, impact and location of the project and associated decisions)" xr:uid="{00000000-0002-0000-0500-000009000000}">
          <x14:formula1>
            <xm:f>Lists!$F$2:$F$4</xm:f>
          </x14:formula1>
          <xm:sqref>F13</xm:sqref>
        </x14:dataValidation>
        <x14:dataValidation type="list" allowBlank="1" showInputMessage="1" showErrorMessage="1" promptTitle="Stakeholder Sensitivity" prompt="_x000a_Is there stakeholder interest in the project/asset?" xr:uid="{00000000-0002-0000-0500-00000A000000}">
          <x14:formula1>
            <xm:f>Lists!$H$2:$H$4</xm:f>
          </x14:formula1>
          <xm:sqref>F44:F47</xm:sqref>
        </x14:dataValidation>
        <x14:dataValidation type="list" allowBlank="1" showInputMessage="1" showErrorMessage="1" promptTitle="Heritage Value" prompt="_x000a_Are there heritage sites or objects that are highly valued by stakeholders?_x000a__x000a_These may not be listed on registers." xr:uid="{00000000-0002-0000-0500-00000B000000}">
          <x14:formula1>
            <xm:f>Lists!$H$2:$H$4</xm:f>
          </x14:formula1>
          <xm:sqref>G42:G43</xm:sqref>
        </x14:dataValidation>
        <x14:dataValidation type="list" allowBlank="1" showInputMessage="1" showErrorMessage="1" promptTitle="Heritage Presence" prompt="_x000a_Are there heritage sites or objects (indigenous or non-indigenous) within or nearby to the asset?_x000a__x000a_These are heritage sites listed on registers." xr:uid="{00000000-0002-0000-0500-00000C000000}">
          <x14:formula1>
            <xm:f>Lists!$L$2:$L$4</xm:f>
          </x14:formula1>
          <xm:sqref>F42:F43</xm:sqref>
        </x14:dataValidation>
        <x14:dataValidation type="list" allowBlank="1" showInputMessage="1" showErrorMessage="1" promptTitle="Habitat Proximity" prompt="_x000a_Proximity to nearby ecological habitat._x000a__x000a_Please note adjacent is where the ecological habitat are adjacent to the project/asset boundary._x000a_" xr:uid="{00000000-0002-0000-0500-00000D000000}">
          <x14:formula1>
            <xm:f>Lists!$N$2:$N$5</xm:f>
          </x14:formula1>
          <xm:sqref>G38:G39</xm:sqref>
        </x14:dataValidation>
        <x14:dataValidation type="list" showInputMessage="1" showErrorMessage="1" promptTitle="Water Scarcity" prompt="_x000a_Is the asset located in an area subject to water scarcity (e.g. drought prone or had previous water restrictions)?" xr:uid="{00000000-0002-0000-0500-00000E000000}">
          <x14:formula1>
            <xm:f>Lists!$H$2:$H$4</xm:f>
          </x14:formula1>
          <xm:sqref>H22:H23</xm:sqref>
        </x14:dataValidation>
        <x14:dataValidation type="list" allowBlank="1" showInputMessage="1" showErrorMessage="1" promptTitle="Construction Water Intensity" prompt="_x000a_Does the project have high water use requirements for construction activities such as cooling, dust suppression, washing, pavement compaction, concrete or other processes?" xr:uid="{00000000-0002-0000-0500-00000F000000}">
          <x14:formula1>
            <xm:f>Lists!$H$2:$H$4</xm:f>
          </x14:formula1>
          <xm:sqref>G22:G23</xm:sqref>
        </x14:dataValidation>
        <x14:dataValidation type="list" allowBlank="1" showInputMessage="1" showErrorMessage="1" promptTitle="Operation Water Intensity" prompt="_x000a_Does the asset operation/maintenance have high water use requirements, such as cooling, washing or other processes?" xr:uid="{00000000-0002-0000-0500-000010000000}">
          <x14:formula1>
            <xm:f>Lists!$H$2:$H$4</xm:f>
          </x14:formula1>
          <xm:sqref>F22:F23</xm:sqref>
        </x14:dataValidation>
        <x14:dataValidation type="list" allowBlank="1" showInputMessage="1" showErrorMessage="1" promptTitle="Public Interaction" prompt="_x000a_Is there public interaction around the project construction site?_x000a_" xr:uid="{00000000-0002-0000-0500-000011000000}">
          <x14:formula1>
            <xm:f>Lists!$S$2:$S$4</xm:f>
          </x14:formula1>
          <xm:sqref>F41</xm:sqref>
        </x14:dataValidation>
        <x14:dataValidation type="list" allowBlank="1" showInputMessage="1" showErrorMessage="1" promptTitle="Materials Intensity" prompt="_x000a_As a percentage of the annual operational expenditure of the asset, what is the percentage spend on materials, including maintenance?" xr:uid="{00000000-0002-0000-0500-000012000000}">
          <x14:formula1>
            <xm:f>Lists!$K$2:$K$5</xm:f>
          </x14:formula1>
          <xm:sqref>G24:G25</xm:sqref>
        </x14:dataValidation>
        <x14:dataValidation type="list" allowBlank="1" showInputMessage="1" showErrorMessage="1" promptTitle="Construction Energy Intensity" prompt="_x000a_Does the construction/maintenance involve earthmoving, tunnelling and/or use of diesel plant and equipment (i.e. energy intensive)?" xr:uid="{00000000-0002-0000-0500-000013000000}">
          <x14:formula1>
            <xm:f>Lists!$H$2:$H$4</xm:f>
          </x14:formula1>
          <xm:sqref>G20:G21</xm:sqref>
        </x14:dataValidation>
        <x14:dataValidation type="list" allowBlank="1" showInputMessage="1" showErrorMessage="1" promptTitle="Pollution Risk" prompt="_x000a_Is there a risk of pollution to waterways?" xr:uid="{00000000-0002-0000-0500-000014000000}">
          <x14:formula1>
            <xm:f>Lists!$M$2:$M$4</xm:f>
          </x14:formula1>
          <xm:sqref>G26</xm:sqref>
        </x14:dataValidation>
        <x14:dataValidation type="list" allowBlank="1" showInputMessage="1" showErrorMessage="1" promptTitle="Contamination" prompt="_x000a_What is the contamination risk associated with the project/asset?_x000a__x000a_Please note that present and significant should be chosen if the risk of contamination identified in an assessment is high or significant or where a remediation action plan is in place. " xr:uid="{00000000-0002-0000-0500-000015000000}">
          <x14:formula1>
            <xm:f>Lists!$Q$2:$Q$5</xm:f>
          </x14:formula1>
          <xm:sqref>F33</xm:sqref>
        </x14:dataValidation>
        <x14:dataValidation type="list" allowBlank="1" showInputMessage="1" showErrorMessage="1" promptTitle="Construction Air Emissions" prompt="_x000a_Does the construction involve significant earthmoving, tunnelling and/or use of diesel plant and equipment (i.e. air emissions)?_x000a__x000a_As per the selection made for the noise credit above." xr:uid="{00000000-0002-0000-0500-000016000000}">
          <x14:formula1>
            <xm:f>Lists!$H$3:$H$4</xm:f>
          </x14:formula1>
          <xm:sqref>G29</xm:sqref>
        </x14:dataValidation>
        <x14:dataValidation type="list" allowBlank="1" showInputMessage="1" showErrorMessage="1" promptTitle="Receiver Proximity" prompt="_x000a_How close are vibration receivers?_x000a__x000a_Please note adjacent is where the sensitive receptors are adjacent to the project boundary or the source of the vibration, whichever is most relevant." xr:uid="{00000000-0002-0000-0500-000017000000}">
          <x14:formula1>
            <xm:f>Lists!$O$2:$O$5</xm:f>
          </x14:formula1>
          <xm:sqref>G28</xm:sqref>
        </x14:dataValidation>
        <x14:dataValidation type="list" allowBlank="1" showInputMessage="1" showErrorMessage="1" promptTitle="Climate Change Vulnerability" prompt="_x000a_Is the asset located in an area close to the sea, on a flood plain, prone to bushfires, prone to cyclones, or prone to droughts?" xr:uid="{00000000-0002-0000-0500-000018000000}">
          <x14:formula1>
            <xm:f>Lists!$H$2:$H$4</xm:f>
          </x14:formula1>
          <xm:sqref>G18:G19</xm:sqref>
        </x14:dataValidation>
        <x14:dataValidation type="list" allowBlank="1" showInputMessage="1" showErrorMessage="1" promptTitle="Water Discharge" prompt="_x000a_Does the project/asset discharge to a waterway/waterbody/ groundwater?" xr:uid="{00000000-0002-0000-0500-000019000000}">
          <x14:formula1>
            <xm:f>Lists!$H$2:$H$4</xm:f>
          </x14:formula1>
          <xm:sqref>F26</xm:sqref>
        </x14:dataValidation>
        <x14:dataValidation type="list" allowBlank="1" showInputMessage="1" showErrorMessage="1" promptTitle="Water Sensitivity" prompt="_x000a_Are the receiving waters sensitive and/or highly valued?" xr:uid="{00000000-0002-0000-0500-00001A000000}">
          <x14:formula1>
            <xm:f>Lists!$H$2:$H$4</xm:f>
          </x14:formula1>
          <xm:sqref>H26</xm:sqref>
        </x14:dataValidation>
        <x14:dataValidation type="list" allowBlank="1" showInputMessage="1" showErrorMessage="1" promptTitle="Noisy Activities" prompt="_x000a_Does the construction/maintenance/ operation involve noisy activies (piling, grinding, rock hammering, demolition, blasting, tunnelling)?" xr:uid="{00000000-0002-0000-0500-00001B000000}">
          <x14:formula1>
            <xm:f>Lists!$H$2:$H$4</xm:f>
          </x14:formula1>
          <xm:sqref>G27</xm:sqref>
        </x14:dataValidation>
        <x14:dataValidation type="list" allowBlank="1" showInputMessage="1" showErrorMessage="1" promptTitle="Receiver Proximity" prompt="_x000a_How close are noise receivers?_x000a__x000a_Please note adjacent is where the sensitive receptors are within 10m of the source of the noise or project boundary, whichever is most relevant." xr:uid="{00000000-0002-0000-0500-00001C000000}">
          <x14:formula1>
            <xm:f>Lists!$N$2:$N$5</xm:f>
          </x14:formula1>
          <xm:sqref>H27</xm:sqref>
        </x14:dataValidation>
        <x14:dataValidation type="list" allowBlank="1" showInputMessage="1" showErrorMessage="1" promptTitle="Vibratory Activities" prompt="_x000a_Does the construction/maintenance/ operation involve piling, grinding, rock hammering, vibratory rolling, tunnelling (vibratory activities)?" xr:uid="{00000000-0002-0000-0500-00001D000000}">
          <x14:formula1>
            <xm:f>Lists!$H$2:$H$4</xm:f>
          </x14:formula1>
          <xm:sqref>F28</xm:sqref>
        </x14:dataValidation>
        <x14:dataValidation type="list" allowBlank="1" showInputMessage="1" showErrorMessage="1" promptTitle="Nightworks" prompt="_x000a_Does the construction/ maintenance/operation involve nightworks which requires lighting?" xr:uid="{00000000-0002-0000-0500-00001E000000}">
          <x14:formula1>
            <xm:f>Lists!$H$2:$H$4</xm:f>
          </x14:formula1>
          <xm:sqref>G30</xm:sqref>
        </x14:dataValidation>
        <x14:dataValidation type="list" allowBlank="1" showInputMessage="1" showErrorMessage="1" promptTitle="Light Proximity" prompt="_x000a_How close are light receivers?_x000a__x000a_Please note adjacent is where the sensitive receptors are within 10m of the source of light or project boundary, whichever is most relevant." xr:uid="{00000000-0002-0000-0500-00001F000000}">
          <x14:formula1>
            <xm:f>Lists!$N$2:$N$5</xm:f>
          </x14:formula1>
          <xm:sqref>H30</xm:sqref>
        </x14:dataValidation>
        <x14:dataValidation type="list" allowBlank="1" showInputMessage="1" showErrorMessage="1" promptTitle="Topsoil" prompt="_x000a_Is there uncontaminated topsoil and/or subsoil present that will be disturbed by construction / maintenance?" xr:uid="{00000000-0002-0000-0500-000020000000}">
          <x14:formula1>
            <xm:f>Lists!$H$2:$H$4</xm:f>
          </x14:formula1>
          <xm:sqref>F32</xm:sqref>
        </x14:dataValidation>
        <x14:dataValidation type="list" allowBlank="1" showInputMessage="1" showErrorMessage="1" promptTitle="Flood Risk" prompt="_x000a_Is the asset located on or near a flood plain or is stormwater drainage a known issue?" xr:uid="{00000000-0002-0000-0500-000021000000}">
          <x14:formula1>
            <xm:f>Lists!$H$2:$H$4</xm:f>
          </x14:formula1>
          <xm:sqref>F34</xm:sqref>
        </x14:dataValidation>
        <x14:dataValidation type="list" allowBlank="1" showInputMessage="1" showErrorMessage="1" promptTitle="Flood Sensitivity" prompt="_x000a_Are there sensitive land uses upstream or downstream of the asset?" xr:uid="{00000000-0002-0000-0500-000022000000}">
          <x14:formula1>
            <xm:f>Lists!$H$2:$H$4</xm:f>
          </x14:formula1>
          <xm:sqref>G34</xm:sqref>
        </x14:dataValidation>
        <x14:dataValidation type="list" allowBlank="1" showInputMessage="1" showErrorMessage="1" promptTitle="Deconstruction Likelihood" prompt="_x000a_Is the asset likely to be adapted/upgraded or decommissioned during its life?" xr:uid="{00000000-0002-0000-0500-000023000000}">
          <x14:formula1>
            <xm:f>Lists!$H$2:$H$4</xm:f>
          </x14:formula1>
          <xm:sqref>H37</xm:sqref>
        </x14:dataValidation>
        <x14:dataValidation type="list" allowBlank="1" showInputMessage="1" showErrorMessage="1" promptTitle="Population Density" prompt="_x000a_Is the asset located in a densely populated area?" xr:uid="{00000000-0002-0000-0500-000024000000}">
          <x14:formula1>
            <xm:f>Lists!$P$2:$P$4</xm:f>
          </x14:formula1>
          <xm:sqref>H29</xm:sqref>
        </x14:dataValidation>
        <x14:dataValidation type="list" allowBlank="1" showInputMessage="1" showErrorMessage="1" promptTitle="Asset Life" prompt="_x000a_What is the design or remaining asset life?" xr:uid="{00000000-0002-0000-0500-000025000000}">
          <x14:formula1>
            <xm:f>Lists!$I$2:$I$5</xm:f>
          </x14:formula1>
          <xm:sqref>F18:F19</xm:sqref>
        </x14:dataValidation>
        <x14:dataValidation type="list" allowBlank="1" showInputMessage="1" showErrorMessage="1" promptTitle="Infrastructure Type" prompt="_x000a_What is the infrastructure asset type?_x000a__x000a_(If mixed, use the most energy intensive asset type)" xr:uid="{00000000-0002-0000-0500-000026000000}">
          <x14:formula1>
            <xm:f>Lists!$G$2:$G$13</xm:f>
          </x14:formula1>
          <xm:sqref>F20:F21</xm:sqref>
        </x14:dataValidation>
        <x14:dataValidation type="list" allowBlank="1" showInputMessage="1" showErrorMessage="1" promptTitle="Materials Intensity" prompt="_x000a_As a percentage of the capital value of the project, what is the percentage spend on materials in the construction phase?" xr:uid="{00000000-0002-0000-0500-000027000000}">
          <x14:formula1>
            <xm:f>Lists!$J$2:$J$5</xm:f>
          </x14:formula1>
          <xm:sqref>F24:F25</xm:sqref>
        </x14:dataValidation>
        <x14:dataValidation type="list" allowBlank="1" showInputMessage="1" showErrorMessage="1" promptTitle="Waste Generation" prompt="_x000a_Does the construction/maintenance involve earthmoving, tunnelling, demolition, spoil removal or vegetation clearing (i.e. waste generating activities)?" xr:uid="{00000000-0002-0000-0500-000028000000}">
          <x14:formula1>
            <xm:f>Lists!$H$2:$H$4</xm:f>
          </x14:formula1>
          <xm:sqref>H35:H36</xm:sqref>
        </x14:dataValidation>
        <x14:dataValidation type="list" allowBlank="1" showInputMessage="1" showErrorMessage="1" promptTitle="Habitat Area" prompt="_x000a_Percentage of construction land take that is ecological habitat" xr:uid="{00000000-0002-0000-0500-000029000000}">
          <x14:formula1>
            <xm:f>Lists!$R$2:$R$5</xm:f>
          </x14:formula1>
          <xm:sqref>F38:F39</xm:sqref>
        </x14:dataValidation>
        <x14:dataValidation type="list" allowBlank="1" showInputMessage="1" showErrorMessage="1" promptTitle="Infrastructure Type" prompt="_x000a_What is the infrastructure asset type?_x000a__x000a_(if mixed use choose the most high risk asset type for noise impact during operation)" xr:uid="{00000000-0002-0000-0500-00002A000000}">
          <x14:formula1>
            <xm:f>Lists!$G$2:$G$13</xm:f>
          </x14:formula1>
          <xm:sqref>F27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tabColor rgb="FFFF0000"/>
  </sheetPr>
  <dimension ref="A1:O326"/>
  <sheetViews>
    <sheetView topLeftCell="A250" workbookViewId="0">
      <selection activeCell="C268" sqref="C268"/>
    </sheetView>
  </sheetViews>
  <sheetFormatPr defaultColWidth="9.109375" defaultRowHeight="14.4" x14ac:dyDescent="0.3"/>
  <cols>
    <col min="1" max="1" width="10.109375" style="425" bestFit="1" customWidth="1"/>
    <col min="2" max="2" width="35.5546875" style="425" bestFit="1" customWidth="1"/>
    <col min="3" max="3" width="18.44140625" style="425" bestFit="1" customWidth="1"/>
    <col min="4" max="4" width="15" style="425" bestFit="1" customWidth="1"/>
    <col min="5" max="5" width="16.33203125" style="425" bestFit="1" customWidth="1"/>
    <col min="6" max="7" width="7.6640625" style="425" bestFit="1" customWidth="1"/>
    <col min="8" max="8" width="13" style="425" bestFit="1" customWidth="1"/>
    <col min="9" max="9" width="9.6640625" style="425" bestFit="1" customWidth="1"/>
    <col min="10" max="10" width="9.88671875" style="425" bestFit="1" customWidth="1"/>
    <col min="11" max="11" width="13.44140625" style="425" bestFit="1" customWidth="1"/>
    <col min="12" max="12" width="12" style="425" bestFit="1" customWidth="1"/>
    <col min="13" max="13" width="7.6640625" style="425" bestFit="1" customWidth="1"/>
    <col min="14" max="14" width="11" style="425" bestFit="1" customWidth="1"/>
    <col min="15" max="16384" width="9.109375" style="425"/>
  </cols>
  <sheetData>
    <row r="1" spans="1:5" x14ac:dyDescent="0.3">
      <c r="A1" s="446" t="s">
        <v>806</v>
      </c>
      <c r="B1" s="446" t="s">
        <v>643</v>
      </c>
      <c r="C1" s="446" t="s">
        <v>644</v>
      </c>
      <c r="D1" s="446" t="s">
        <v>645</v>
      </c>
      <c r="E1" s="446" t="s">
        <v>300</v>
      </c>
    </row>
    <row r="2" spans="1:5" x14ac:dyDescent="0.3">
      <c r="A2" s="447" t="s">
        <v>420</v>
      </c>
      <c r="B2" s="447" t="s">
        <v>649</v>
      </c>
      <c r="C2" s="447" t="s">
        <v>649</v>
      </c>
      <c r="D2" s="447" t="s">
        <v>649</v>
      </c>
      <c r="E2" s="447">
        <v>2</v>
      </c>
    </row>
    <row r="3" spans="1:5" x14ac:dyDescent="0.3">
      <c r="A3" s="447" t="s">
        <v>12</v>
      </c>
      <c r="B3" s="425" t="s">
        <v>675</v>
      </c>
      <c r="C3" s="447" t="s">
        <v>649</v>
      </c>
      <c r="D3" s="447" t="s">
        <v>649</v>
      </c>
      <c r="E3" s="447">
        <v>0</v>
      </c>
    </row>
    <row r="4" spans="1:5" x14ac:dyDescent="0.3">
      <c r="A4" s="447" t="s">
        <v>12</v>
      </c>
      <c r="B4" s="425" t="s">
        <v>650</v>
      </c>
      <c r="C4" s="447" t="s">
        <v>649</v>
      </c>
      <c r="D4" s="447" t="s">
        <v>649</v>
      </c>
      <c r="E4" s="447">
        <v>2</v>
      </c>
    </row>
    <row r="5" spans="1:5" x14ac:dyDescent="0.3">
      <c r="A5" s="447" t="s">
        <v>421</v>
      </c>
      <c r="B5" s="447" t="s">
        <v>649</v>
      </c>
      <c r="C5" s="447" t="s">
        <v>649</v>
      </c>
      <c r="D5" s="447" t="s">
        <v>649</v>
      </c>
      <c r="E5" s="447">
        <v>2</v>
      </c>
    </row>
    <row r="6" spans="1:5" x14ac:dyDescent="0.3">
      <c r="A6" s="425" t="s">
        <v>422</v>
      </c>
      <c r="B6" s="425" t="s">
        <v>676</v>
      </c>
      <c r="C6" s="425" t="s">
        <v>650</v>
      </c>
      <c r="D6" s="425" t="s">
        <v>649</v>
      </c>
      <c r="E6" s="425">
        <v>0</v>
      </c>
    </row>
    <row r="7" spans="1:5" x14ac:dyDescent="0.3">
      <c r="A7" s="425" t="s">
        <v>422</v>
      </c>
      <c r="B7" s="425" t="s">
        <v>676</v>
      </c>
      <c r="C7" s="425" t="s">
        <v>675</v>
      </c>
      <c r="D7" s="425" t="s">
        <v>649</v>
      </c>
      <c r="E7" s="425">
        <v>0</v>
      </c>
    </row>
    <row r="8" spans="1:5" x14ac:dyDescent="0.3">
      <c r="A8" s="425" t="s">
        <v>422</v>
      </c>
      <c r="B8" s="425" t="s">
        <v>677</v>
      </c>
      <c r="C8" s="425" t="s">
        <v>650</v>
      </c>
      <c r="D8" s="425" t="s">
        <v>649</v>
      </c>
      <c r="E8" s="425">
        <v>1</v>
      </c>
    </row>
    <row r="9" spans="1:5" x14ac:dyDescent="0.3">
      <c r="A9" s="425" t="s">
        <v>422</v>
      </c>
      <c r="B9" s="425" t="s">
        <v>677</v>
      </c>
      <c r="C9" s="425" t="s">
        <v>675</v>
      </c>
      <c r="D9" s="425" t="s">
        <v>649</v>
      </c>
      <c r="E9" s="425">
        <v>2</v>
      </c>
    </row>
    <row r="10" spans="1:5" x14ac:dyDescent="0.3">
      <c r="A10" s="425" t="s">
        <v>422</v>
      </c>
      <c r="B10" s="425" t="s">
        <v>678</v>
      </c>
      <c r="C10" s="425" t="s">
        <v>650</v>
      </c>
      <c r="D10" s="425" t="s">
        <v>649</v>
      </c>
      <c r="E10" s="425">
        <v>2</v>
      </c>
    </row>
    <row r="11" spans="1:5" x14ac:dyDescent="0.3">
      <c r="A11" s="425" t="s">
        <v>422</v>
      </c>
      <c r="B11" s="425" t="s">
        <v>678</v>
      </c>
      <c r="C11" s="425" t="s">
        <v>675</v>
      </c>
      <c r="D11" s="425" t="s">
        <v>649</v>
      </c>
      <c r="E11" s="425">
        <v>4</v>
      </c>
    </row>
    <row r="12" spans="1:5" x14ac:dyDescent="0.3">
      <c r="A12" s="425" t="s">
        <v>433</v>
      </c>
      <c r="B12" s="425" t="s">
        <v>362</v>
      </c>
      <c r="C12" s="425" t="s">
        <v>650</v>
      </c>
      <c r="D12" s="425" t="s">
        <v>649</v>
      </c>
      <c r="E12" s="425">
        <v>1</v>
      </c>
    </row>
    <row r="13" spans="1:5" x14ac:dyDescent="0.3">
      <c r="A13" s="425" t="s">
        <v>433</v>
      </c>
      <c r="B13" s="425" t="s">
        <v>362</v>
      </c>
      <c r="C13" s="425" t="s">
        <v>675</v>
      </c>
      <c r="D13" s="425" t="s">
        <v>649</v>
      </c>
      <c r="E13" s="425">
        <v>3</v>
      </c>
    </row>
    <row r="14" spans="1:5" x14ac:dyDescent="0.3">
      <c r="A14" s="425" t="s">
        <v>433</v>
      </c>
      <c r="B14" s="425" t="s">
        <v>363</v>
      </c>
      <c r="C14" s="425" t="s">
        <v>650</v>
      </c>
      <c r="D14" s="425" t="s">
        <v>649</v>
      </c>
      <c r="E14" s="425">
        <v>1</v>
      </c>
    </row>
    <row r="15" spans="1:5" x14ac:dyDescent="0.3">
      <c r="A15" s="425" t="s">
        <v>433</v>
      </c>
      <c r="B15" s="425" t="s">
        <v>363</v>
      </c>
      <c r="C15" s="425" t="s">
        <v>675</v>
      </c>
      <c r="D15" s="425" t="s">
        <v>649</v>
      </c>
      <c r="E15" s="425">
        <v>3</v>
      </c>
    </row>
    <row r="16" spans="1:5" x14ac:dyDescent="0.3">
      <c r="A16" s="425" t="s">
        <v>433</v>
      </c>
      <c r="B16" s="425" t="s">
        <v>364</v>
      </c>
      <c r="C16" s="425" t="s">
        <v>650</v>
      </c>
      <c r="D16" s="425" t="s">
        <v>649</v>
      </c>
      <c r="E16" s="425">
        <v>2</v>
      </c>
    </row>
    <row r="17" spans="1:5" x14ac:dyDescent="0.3">
      <c r="A17" s="425" t="s">
        <v>433</v>
      </c>
      <c r="B17" s="425" t="s">
        <v>364</v>
      </c>
      <c r="C17" s="425" t="s">
        <v>675</v>
      </c>
      <c r="D17" s="425" t="s">
        <v>649</v>
      </c>
      <c r="E17" s="425">
        <v>3</v>
      </c>
    </row>
    <row r="18" spans="1:5" x14ac:dyDescent="0.3">
      <c r="A18" s="425" t="s">
        <v>433</v>
      </c>
      <c r="B18" s="425" t="s">
        <v>365</v>
      </c>
      <c r="C18" s="425" t="s">
        <v>650</v>
      </c>
      <c r="D18" s="425" t="s">
        <v>649</v>
      </c>
      <c r="E18" s="425">
        <v>2</v>
      </c>
    </row>
    <row r="19" spans="1:5" x14ac:dyDescent="0.3">
      <c r="A19" s="425" t="s">
        <v>433</v>
      </c>
      <c r="B19" s="425" t="s">
        <v>365</v>
      </c>
      <c r="C19" s="425" t="s">
        <v>675</v>
      </c>
      <c r="D19" s="425" t="s">
        <v>649</v>
      </c>
      <c r="E19" s="425">
        <v>3</v>
      </c>
    </row>
    <row r="20" spans="1:5" x14ac:dyDescent="0.3">
      <c r="A20" s="425" t="s">
        <v>433</v>
      </c>
      <c r="B20" s="425" t="s">
        <v>366</v>
      </c>
      <c r="C20" s="425" t="s">
        <v>650</v>
      </c>
      <c r="D20" s="425" t="s">
        <v>649</v>
      </c>
      <c r="E20" s="425">
        <v>2</v>
      </c>
    </row>
    <row r="21" spans="1:5" x14ac:dyDescent="0.3">
      <c r="A21" s="425" t="s">
        <v>433</v>
      </c>
      <c r="B21" s="425" t="s">
        <v>366</v>
      </c>
      <c r="C21" s="425" t="s">
        <v>675</v>
      </c>
      <c r="D21" s="425" t="s">
        <v>649</v>
      </c>
      <c r="E21" s="425">
        <v>3</v>
      </c>
    </row>
    <row r="22" spans="1:5" x14ac:dyDescent="0.3">
      <c r="A22" s="425" t="s">
        <v>433</v>
      </c>
      <c r="B22" s="425" t="s">
        <v>176</v>
      </c>
      <c r="C22" s="425" t="s">
        <v>650</v>
      </c>
      <c r="D22" s="425" t="s">
        <v>649</v>
      </c>
      <c r="E22" s="425">
        <v>2</v>
      </c>
    </row>
    <row r="23" spans="1:5" x14ac:dyDescent="0.3">
      <c r="A23" s="425" t="s">
        <v>433</v>
      </c>
      <c r="B23" s="425" t="s">
        <v>176</v>
      </c>
      <c r="C23" s="425" t="s">
        <v>675</v>
      </c>
      <c r="D23" s="425" t="s">
        <v>649</v>
      </c>
      <c r="E23" s="425">
        <v>3</v>
      </c>
    </row>
    <row r="24" spans="1:5" x14ac:dyDescent="0.3">
      <c r="A24" s="425" t="s">
        <v>433</v>
      </c>
      <c r="B24" s="425" t="s">
        <v>367</v>
      </c>
      <c r="C24" s="425" t="s">
        <v>650</v>
      </c>
      <c r="D24" s="425" t="s">
        <v>649</v>
      </c>
      <c r="E24" s="425">
        <v>2</v>
      </c>
    </row>
    <row r="25" spans="1:5" x14ac:dyDescent="0.3">
      <c r="A25" s="425" t="s">
        <v>433</v>
      </c>
      <c r="B25" s="425" t="s">
        <v>367</v>
      </c>
      <c r="C25" s="425" t="s">
        <v>675</v>
      </c>
      <c r="D25" s="425" t="s">
        <v>649</v>
      </c>
      <c r="E25" s="425">
        <v>3</v>
      </c>
    </row>
    <row r="26" spans="1:5" x14ac:dyDescent="0.3">
      <c r="A26" s="425" t="s">
        <v>433</v>
      </c>
      <c r="B26" s="425" t="s">
        <v>368</v>
      </c>
      <c r="C26" s="425" t="s">
        <v>650</v>
      </c>
      <c r="D26" s="425" t="s">
        <v>649</v>
      </c>
      <c r="E26" s="425">
        <v>1</v>
      </c>
    </row>
    <row r="27" spans="1:5" x14ac:dyDescent="0.3">
      <c r="A27" s="425" t="s">
        <v>433</v>
      </c>
      <c r="B27" s="425" t="s">
        <v>368</v>
      </c>
      <c r="C27" s="425" t="s">
        <v>675</v>
      </c>
      <c r="D27" s="425" t="s">
        <v>649</v>
      </c>
      <c r="E27" s="425">
        <v>2</v>
      </c>
    </row>
    <row r="28" spans="1:5" x14ac:dyDescent="0.3">
      <c r="A28" s="425" t="s">
        <v>433</v>
      </c>
      <c r="B28" s="425" t="s">
        <v>369</v>
      </c>
      <c r="C28" s="425" t="s">
        <v>650</v>
      </c>
      <c r="D28" s="425" t="s">
        <v>649</v>
      </c>
      <c r="E28" s="425">
        <v>1</v>
      </c>
    </row>
    <row r="29" spans="1:5" x14ac:dyDescent="0.3">
      <c r="A29" s="425" t="s">
        <v>433</v>
      </c>
      <c r="B29" s="425" t="s">
        <v>369</v>
      </c>
      <c r="C29" s="425" t="s">
        <v>675</v>
      </c>
      <c r="D29" s="425" t="s">
        <v>649</v>
      </c>
      <c r="E29" s="425">
        <v>2</v>
      </c>
    </row>
    <row r="30" spans="1:5" x14ac:dyDescent="0.3">
      <c r="A30" s="425" t="s">
        <v>433</v>
      </c>
      <c r="B30" s="425" t="s">
        <v>370</v>
      </c>
      <c r="C30" s="425" t="s">
        <v>650</v>
      </c>
      <c r="D30" s="425" t="s">
        <v>649</v>
      </c>
      <c r="E30" s="425">
        <v>2</v>
      </c>
    </row>
    <row r="31" spans="1:5" x14ac:dyDescent="0.3">
      <c r="A31" s="425" t="s">
        <v>433</v>
      </c>
      <c r="B31" s="425" t="s">
        <v>370</v>
      </c>
      <c r="C31" s="425" t="s">
        <v>675</v>
      </c>
      <c r="D31" s="425" t="s">
        <v>649</v>
      </c>
      <c r="E31" s="425">
        <v>3</v>
      </c>
    </row>
    <row r="32" spans="1:5" x14ac:dyDescent="0.3">
      <c r="A32" s="425" t="s">
        <v>433</v>
      </c>
      <c r="B32" s="425" t="s">
        <v>371</v>
      </c>
      <c r="C32" s="425" t="s">
        <v>650</v>
      </c>
      <c r="D32" s="425" t="s">
        <v>649</v>
      </c>
      <c r="E32" s="425">
        <v>2</v>
      </c>
    </row>
    <row r="33" spans="1:7" x14ac:dyDescent="0.3">
      <c r="A33" s="425" t="s">
        <v>433</v>
      </c>
      <c r="B33" s="425" t="s">
        <v>371</v>
      </c>
      <c r="C33" s="425" t="s">
        <v>675</v>
      </c>
      <c r="D33" s="425" t="s">
        <v>649</v>
      </c>
      <c r="E33" s="425">
        <v>3</v>
      </c>
    </row>
    <row r="34" spans="1:7" x14ac:dyDescent="0.3">
      <c r="A34" s="425" t="s">
        <v>434</v>
      </c>
      <c r="B34" s="425" t="s">
        <v>650</v>
      </c>
      <c r="C34" s="425" t="s">
        <v>650</v>
      </c>
      <c r="D34" s="425" t="s">
        <v>650</v>
      </c>
      <c r="E34" s="425">
        <v>0</v>
      </c>
    </row>
    <row r="35" spans="1:7" x14ac:dyDescent="0.3">
      <c r="A35" s="425" t="s">
        <v>434</v>
      </c>
      <c r="B35" s="425" t="s">
        <v>650</v>
      </c>
      <c r="C35" s="425" t="s">
        <v>650</v>
      </c>
      <c r="D35" s="425" t="s">
        <v>675</v>
      </c>
      <c r="E35" s="425">
        <v>1</v>
      </c>
    </row>
    <row r="36" spans="1:7" x14ac:dyDescent="0.3">
      <c r="A36" s="425" t="s">
        <v>434</v>
      </c>
      <c r="B36" s="425" t="s">
        <v>650</v>
      </c>
      <c r="C36" s="425" t="s">
        <v>675</v>
      </c>
      <c r="D36" s="425" t="s">
        <v>650</v>
      </c>
      <c r="E36" s="425">
        <v>1</v>
      </c>
    </row>
    <row r="37" spans="1:7" x14ac:dyDescent="0.3">
      <c r="A37" s="425" t="s">
        <v>434</v>
      </c>
      <c r="B37" s="425" t="s">
        <v>650</v>
      </c>
      <c r="C37" s="425" t="s">
        <v>675</v>
      </c>
      <c r="D37" s="425" t="s">
        <v>675</v>
      </c>
      <c r="E37" s="425">
        <v>3</v>
      </c>
    </row>
    <row r="38" spans="1:7" x14ac:dyDescent="0.3">
      <c r="A38" s="425" t="s">
        <v>434</v>
      </c>
      <c r="B38" s="425" t="s">
        <v>675</v>
      </c>
      <c r="C38" s="425" t="s">
        <v>650</v>
      </c>
      <c r="D38" s="425" t="s">
        <v>650</v>
      </c>
      <c r="E38" s="425">
        <v>1</v>
      </c>
    </row>
    <row r="39" spans="1:7" x14ac:dyDescent="0.3">
      <c r="A39" s="425" t="s">
        <v>434</v>
      </c>
      <c r="B39" s="425" t="s">
        <v>675</v>
      </c>
      <c r="C39" s="425" t="s">
        <v>650</v>
      </c>
      <c r="D39" s="425" t="s">
        <v>675</v>
      </c>
      <c r="E39" s="425">
        <v>3</v>
      </c>
    </row>
    <row r="40" spans="1:7" x14ac:dyDescent="0.3">
      <c r="A40" s="425" t="s">
        <v>434</v>
      </c>
      <c r="B40" s="425" t="s">
        <v>675</v>
      </c>
      <c r="C40" s="425" t="s">
        <v>675</v>
      </c>
      <c r="D40" s="425" t="s">
        <v>650</v>
      </c>
      <c r="E40" s="425">
        <v>2</v>
      </c>
    </row>
    <row r="41" spans="1:7" x14ac:dyDescent="0.3">
      <c r="A41" s="425" t="s">
        <v>434</v>
      </c>
      <c r="B41" s="425" t="s">
        <v>675</v>
      </c>
      <c r="C41" s="425" t="s">
        <v>675</v>
      </c>
      <c r="D41" s="425" t="s">
        <v>675</v>
      </c>
      <c r="E41" s="425">
        <v>4</v>
      </c>
    </row>
    <row r="42" spans="1:7" x14ac:dyDescent="0.3">
      <c r="A42" s="489" t="s">
        <v>423</v>
      </c>
      <c r="B42" s="495" t="s">
        <v>689</v>
      </c>
      <c r="C42" s="495" t="s">
        <v>689</v>
      </c>
      <c r="D42" s="489" t="s">
        <v>649</v>
      </c>
      <c r="E42" s="489">
        <v>1</v>
      </c>
    </row>
    <row r="43" spans="1:7" x14ac:dyDescent="0.3">
      <c r="A43" s="489" t="s">
        <v>423</v>
      </c>
      <c r="B43" s="495" t="s">
        <v>689</v>
      </c>
      <c r="C43" s="499" t="s">
        <v>846</v>
      </c>
      <c r="D43" s="489" t="s">
        <v>649</v>
      </c>
      <c r="E43" s="489">
        <v>2</v>
      </c>
      <c r="G43" s="488"/>
    </row>
    <row r="44" spans="1:7" x14ac:dyDescent="0.3">
      <c r="A44" s="489" t="s">
        <v>423</v>
      </c>
      <c r="B44" s="495" t="s">
        <v>689</v>
      </c>
      <c r="C44" s="499" t="s">
        <v>680</v>
      </c>
      <c r="D44" s="489" t="s">
        <v>649</v>
      </c>
      <c r="E44" s="489">
        <v>3</v>
      </c>
    </row>
    <row r="45" spans="1:7" x14ac:dyDescent="0.3">
      <c r="A45" s="489" t="s">
        <v>423</v>
      </c>
      <c r="B45" s="497" t="s">
        <v>845</v>
      </c>
      <c r="C45" s="495" t="s">
        <v>689</v>
      </c>
      <c r="D45" s="489" t="s">
        <v>649</v>
      </c>
      <c r="E45" s="489">
        <v>2</v>
      </c>
    </row>
    <row r="46" spans="1:7" x14ac:dyDescent="0.3">
      <c r="A46" s="489" t="s">
        <v>423</v>
      </c>
      <c r="B46" s="497" t="s">
        <v>845</v>
      </c>
      <c r="C46" s="499" t="s">
        <v>846</v>
      </c>
      <c r="D46" s="489" t="s">
        <v>649</v>
      </c>
      <c r="E46" s="489">
        <v>3</v>
      </c>
    </row>
    <row r="47" spans="1:7" x14ac:dyDescent="0.3">
      <c r="A47" s="489" t="s">
        <v>423</v>
      </c>
      <c r="B47" s="497" t="s">
        <v>845</v>
      </c>
      <c r="C47" s="499" t="s">
        <v>680</v>
      </c>
      <c r="D47" s="489" t="s">
        <v>649</v>
      </c>
      <c r="E47" s="489">
        <v>3</v>
      </c>
    </row>
    <row r="48" spans="1:7" x14ac:dyDescent="0.3">
      <c r="A48" s="489" t="s">
        <v>423</v>
      </c>
      <c r="B48" s="495" t="s">
        <v>817</v>
      </c>
      <c r="C48" s="495" t="s">
        <v>689</v>
      </c>
      <c r="D48" s="489" t="s">
        <v>649</v>
      </c>
      <c r="E48" s="489">
        <v>3</v>
      </c>
    </row>
    <row r="49" spans="1:15" x14ac:dyDescent="0.3">
      <c r="A49" s="489" t="s">
        <v>423</v>
      </c>
      <c r="B49" s="495" t="s">
        <v>817</v>
      </c>
      <c r="C49" s="499" t="s">
        <v>846</v>
      </c>
      <c r="D49" s="489" t="s">
        <v>649</v>
      </c>
      <c r="E49" s="489">
        <v>4</v>
      </c>
    </row>
    <row r="50" spans="1:15" x14ac:dyDescent="0.3">
      <c r="A50" s="489" t="s">
        <v>423</v>
      </c>
      <c r="B50" s="495" t="s">
        <v>817</v>
      </c>
      <c r="C50" s="499" t="s">
        <v>680</v>
      </c>
      <c r="D50" s="489" t="s">
        <v>649</v>
      </c>
      <c r="E50" s="489">
        <v>4</v>
      </c>
    </row>
    <row r="51" spans="1:15" x14ac:dyDescent="0.3">
      <c r="A51" s="425" t="s">
        <v>76</v>
      </c>
      <c r="B51" s="425" t="s">
        <v>650</v>
      </c>
      <c r="C51" s="425" t="s">
        <v>650</v>
      </c>
      <c r="D51" s="425" t="s">
        <v>650</v>
      </c>
      <c r="E51" s="425">
        <v>0</v>
      </c>
    </row>
    <row r="52" spans="1:15" x14ac:dyDescent="0.3">
      <c r="A52" s="425" t="s">
        <v>76</v>
      </c>
      <c r="B52" s="425" t="s">
        <v>650</v>
      </c>
      <c r="C52" s="425" t="s">
        <v>650</v>
      </c>
      <c r="D52" s="425" t="s">
        <v>675</v>
      </c>
      <c r="E52" s="425">
        <v>0</v>
      </c>
    </row>
    <row r="53" spans="1:15" x14ac:dyDescent="0.3">
      <c r="A53" s="425" t="s">
        <v>76</v>
      </c>
      <c r="B53" s="425" t="s">
        <v>650</v>
      </c>
      <c r="C53" s="425" t="s">
        <v>675</v>
      </c>
      <c r="D53" s="425" t="s">
        <v>650</v>
      </c>
      <c r="E53" s="425">
        <v>0</v>
      </c>
    </row>
    <row r="54" spans="1:15" x14ac:dyDescent="0.3">
      <c r="A54" s="425" t="s">
        <v>76</v>
      </c>
      <c r="B54" s="425" t="s">
        <v>650</v>
      </c>
      <c r="C54" s="425" t="s">
        <v>675</v>
      </c>
      <c r="D54" s="425" t="s">
        <v>675</v>
      </c>
      <c r="E54" s="425">
        <v>0</v>
      </c>
    </row>
    <row r="55" spans="1:15" x14ac:dyDescent="0.3">
      <c r="A55" s="425" t="s">
        <v>76</v>
      </c>
      <c r="B55" s="425" t="s">
        <v>675</v>
      </c>
      <c r="C55" s="425" t="s">
        <v>650</v>
      </c>
      <c r="D55" s="425" t="s">
        <v>650</v>
      </c>
      <c r="E55" s="425">
        <v>1</v>
      </c>
    </row>
    <row r="56" spans="1:15" x14ac:dyDescent="0.3">
      <c r="A56" s="425" t="s">
        <v>76</v>
      </c>
      <c r="B56" s="425" t="s">
        <v>675</v>
      </c>
      <c r="C56" s="425" t="s">
        <v>650</v>
      </c>
      <c r="D56" s="425" t="s">
        <v>675</v>
      </c>
      <c r="E56" s="425">
        <v>2</v>
      </c>
    </row>
    <row r="57" spans="1:15" x14ac:dyDescent="0.3">
      <c r="A57" s="425" t="s">
        <v>76</v>
      </c>
      <c r="B57" s="425" t="s">
        <v>675</v>
      </c>
      <c r="C57" s="425" t="s">
        <v>675</v>
      </c>
      <c r="D57" s="425" t="s">
        <v>650</v>
      </c>
      <c r="E57" s="425">
        <v>2</v>
      </c>
    </row>
    <row r="58" spans="1:15" x14ac:dyDescent="0.3">
      <c r="A58" s="425" t="s">
        <v>76</v>
      </c>
      <c r="B58" s="425" t="s">
        <v>675</v>
      </c>
      <c r="C58" s="425" t="s">
        <v>675</v>
      </c>
      <c r="D58" s="425" t="s">
        <v>675</v>
      </c>
      <c r="E58" s="425">
        <v>3</v>
      </c>
    </row>
    <row r="59" spans="1:15" x14ac:dyDescent="0.3">
      <c r="A59" s="425" t="s">
        <v>78</v>
      </c>
      <c r="B59" s="425" t="s">
        <v>362</v>
      </c>
      <c r="C59" s="425" t="s">
        <v>650</v>
      </c>
      <c r="D59" s="425" t="s">
        <v>681</v>
      </c>
      <c r="E59" s="425">
        <v>1</v>
      </c>
    </row>
    <row r="60" spans="1:15" x14ac:dyDescent="0.3">
      <c r="A60" s="425" t="s">
        <v>78</v>
      </c>
      <c r="B60" s="425" t="s">
        <v>362</v>
      </c>
      <c r="C60" s="425" t="s">
        <v>650</v>
      </c>
      <c r="D60" s="425" t="s">
        <v>682</v>
      </c>
      <c r="E60" s="425">
        <v>2</v>
      </c>
      <c r="O60" s="446"/>
    </row>
    <row r="61" spans="1:15" x14ac:dyDescent="0.3">
      <c r="A61" s="425" t="s">
        <v>78</v>
      </c>
      <c r="B61" s="425" t="s">
        <v>362</v>
      </c>
      <c r="C61" s="425" t="s">
        <v>650</v>
      </c>
      <c r="D61" s="425" t="s">
        <v>683</v>
      </c>
      <c r="E61" s="425">
        <v>3</v>
      </c>
      <c r="O61" s="446"/>
    </row>
    <row r="62" spans="1:15" x14ac:dyDescent="0.3">
      <c r="A62" s="425" t="s">
        <v>78</v>
      </c>
      <c r="B62" s="425" t="s">
        <v>362</v>
      </c>
      <c r="C62" s="425" t="s">
        <v>675</v>
      </c>
      <c r="D62" s="425" t="s">
        <v>681</v>
      </c>
      <c r="E62" s="425">
        <v>2</v>
      </c>
    </row>
    <row r="63" spans="1:15" x14ac:dyDescent="0.3">
      <c r="A63" s="425" t="s">
        <v>78</v>
      </c>
      <c r="B63" s="425" t="s">
        <v>362</v>
      </c>
      <c r="C63" s="425" t="s">
        <v>675</v>
      </c>
      <c r="D63" s="425" t="s">
        <v>682</v>
      </c>
      <c r="E63" s="425">
        <v>3</v>
      </c>
    </row>
    <row r="64" spans="1:15" x14ac:dyDescent="0.3">
      <c r="A64" s="425" t="s">
        <v>78</v>
      </c>
      <c r="B64" s="425" t="s">
        <v>362</v>
      </c>
      <c r="C64" s="425" t="s">
        <v>675</v>
      </c>
      <c r="D64" s="425" t="s">
        <v>683</v>
      </c>
      <c r="E64" s="425">
        <v>4</v>
      </c>
    </row>
    <row r="65" spans="1:5" x14ac:dyDescent="0.3">
      <c r="A65" s="425" t="s">
        <v>78</v>
      </c>
      <c r="B65" s="425" t="s">
        <v>363</v>
      </c>
      <c r="C65" s="425" t="s">
        <v>650</v>
      </c>
      <c r="D65" s="425" t="s">
        <v>681</v>
      </c>
      <c r="E65" s="425">
        <v>0</v>
      </c>
    </row>
    <row r="66" spans="1:5" x14ac:dyDescent="0.3">
      <c r="A66" s="425" t="s">
        <v>78</v>
      </c>
      <c r="B66" s="425" t="s">
        <v>363</v>
      </c>
      <c r="C66" s="425" t="s">
        <v>650</v>
      </c>
      <c r="D66" s="425" t="s">
        <v>682</v>
      </c>
      <c r="E66" s="425">
        <v>1</v>
      </c>
    </row>
    <row r="67" spans="1:5" x14ac:dyDescent="0.3">
      <c r="A67" s="425" t="s">
        <v>78</v>
      </c>
      <c r="B67" s="425" t="s">
        <v>363</v>
      </c>
      <c r="C67" s="425" t="s">
        <v>650</v>
      </c>
      <c r="D67" s="425" t="s">
        <v>683</v>
      </c>
      <c r="E67" s="425">
        <v>2</v>
      </c>
    </row>
    <row r="68" spans="1:5" x14ac:dyDescent="0.3">
      <c r="A68" s="425" t="s">
        <v>78</v>
      </c>
      <c r="B68" s="425" t="s">
        <v>363</v>
      </c>
      <c r="C68" s="425" t="s">
        <v>675</v>
      </c>
      <c r="D68" s="425" t="s">
        <v>681</v>
      </c>
      <c r="E68" s="425">
        <v>1</v>
      </c>
    </row>
    <row r="69" spans="1:5" x14ac:dyDescent="0.3">
      <c r="A69" s="425" t="s">
        <v>78</v>
      </c>
      <c r="B69" s="425" t="s">
        <v>363</v>
      </c>
      <c r="C69" s="425" t="s">
        <v>675</v>
      </c>
      <c r="D69" s="425" t="s">
        <v>682</v>
      </c>
      <c r="E69" s="425">
        <v>2</v>
      </c>
    </row>
    <row r="70" spans="1:5" x14ac:dyDescent="0.3">
      <c r="A70" s="425" t="s">
        <v>78</v>
      </c>
      <c r="B70" s="425" t="s">
        <v>363</v>
      </c>
      <c r="C70" s="425" t="s">
        <v>675</v>
      </c>
      <c r="D70" s="425" t="s">
        <v>683</v>
      </c>
      <c r="E70" s="425">
        <v>3</v>
      </c>
    </row>
    <row r="71" spans="1:5" x14ac:dyDescent="0.3">
      <c r="A71" s="425" t="s">
        <v>78</v>
      </c>
      <c r="B71" s="425" t="s">
        <v>364</v>
      </c>
      <c r="C71" s="425" t="s">
        <v>650</v>
      </c>
      <c r="D71" s="425" t="s">
        <v>681</v>
      </c>
      <c r="E71" s="425">
        <v>1</v>
      </c>
    </row>
    <row r="72" spans="1:5" x14ac:dyDescent="0.3">
      <c r="A72" s="425" t="s">
        <v>78</v>
      </c>
      <c r="B72" s="425" t="s">
        <v>364</v>
      </c>
      <c r="C72" s="425" t="s">
        <v>650</v>
      </c>
      <c r="D72" s="425" t="s">
        <v>682</v>
      </c>
      <c r="E72" s="425">
        <v>2</v>
      </c>
    </row>
    <row r="73" spans="1:5" x14ac:dyDescent="0.3">
      <c r="A73" s="425" t="s">
        <v>78</v>
      </c>
      <c r="B73" s="425" t="s">
        <v>364</v>
      </c>
      <c r="C73" s="425" t="s">
        <v>650</v>
      </c>
      <c r="D73" s="425" t="s">
        <v>683</v>
      </c>
      <c r="E73" s="425">
        <v>3</v>
      </c>
    </row>
    <row r="74" spans="1:5" x14ac:dyDescent="0.3">
      <c r="A74" s="425" t="s">
        <v>78</v>
      </c>
      <c r="B74" s="425" t="s">
        <v>364</v>
      </c>
      <c r="C74" s="425" t="s">
        <v>675</v>
      </c>
      <c r="D74" s="425" t="s">
        <v>681</v>
      </c>
      <c r="E74" s="425">
        <v>2</v>
      </c>
    </row>
    <row r="75" spans="1:5" x14ac:dyDescent="0.3">
      <c r="A75" s="425" t="s">
        <v>78</v>
      </c>
      <c r="B75" s="425" t="s">
        <v>364</v>
      </c>
      <c r="C75" s="425" t="s">
        <v>675</v>
      </c>
      <c r="D75" s="425" t="s">
        <v>682</v>
      </c>
      <c r="E75" s="425">
        <v>3</v>
      </c>
    </row>
    <row r="76" spans="1:5" x14ac:dyDescent="0.3">
      <c r="A76" s="425" t="s">
        <v>78</v>
      </c>
      <c r="B76" s="425" t="s">
        <v>364</v>
      </c>
      <c r="C76" s="425" t="s">
        <v>675</v>
      </c>
      <c r="D76" s="425" t="s">
        <v>683</v>
      </c>
      <c r="E76" s="425">
        <v>4</v>
      </c>
    </row>
    <row r="77" spans="1:5" x14ac:dyDescent="0.3">
      <c r="A77" s="425" t="s">
        <v>78</v>
      </c>
      <c r="B77" s="425" t="s">
        <v>365</v>
      </c>
      <c r="C77" s="425" t="s">
        <v>650</v>
      </c>
      <c r="D77" s="425" t="s">
        <v>681</v>
      </c>
      <c r="E77" s="425">
        <v>1</v>
      </c>
    </row>
    <row r="78" spans="1:5" x14ac:dyDescent="0.3">
      <c r="A78" s="425" t="s">
        <v>78</v>
      </c>
      <c r="B78" s="425" t="s">
        <v>365</v>
      </c>
      <c r="C78" s="425" t="s">
        <v>650</v>
      </c>
      <c r="D78" s="425" t="s">
        <v>682</v>
      </c>
      <c r="E78" s="425">
        <v>2</v>
      </c>
    </row>
    <row r="79" spans="1:5" x14ac:dyDescent="0.3">
      <c r="A79" s="425" t="s">
        <v>78</v>
      </c>
      <c r="B79" s="425" t="s">
        <v>365</v>
      </c>
      <c r="C79" s="425" t="s">
        <v>650</v>
      </c>
      <c r="D79" s="425" t="s">
        <v>683</v>
      </c>
      <c r="E79" s="425">
        <v>3</v>
      </c>
    </row>
    <row r="80" spans="1:5" x14ac:dyDescent="0.3">
      <c r="A80" s="425" t="s">
        <v>78</v>
      </c>
      <c r="B80" s="425" t="s">
        <v>365</v>
      </c>
      <c r="C80" s="425" t="s">
        <v>675</v>
      </c>
      <c r="D80" s="425" t="s">
        <v>681</v>
      </c>
      <c r="E80" s="425">
        <v>2</v>
      </c>
    </row>
    <row r="81" spans="1:5" x14ac:dyDescent="0.3">
      <c r="A81" s="425" t="s">
        <v>78</v>
      </c>
      <c r="B81" s="425" t="s">
        <v>365</v>
      </c>
      <c r="C81" s="425" t="s">
        <v>675</v>
      </c>
      <c r="D81" s="425" t="s">
        <v>682</v>
      </c>
      <c r="E81" s="425">
        <v>3</v>
      </c>
    </row>
    <row r="82" spans="1:5" x14ac:dyDescent="0.3">
      <c r="A82" s="425" t="s">
        <v>78</v>
      </c>
      <c r="B82" s="425" t="s">
        <v>365</v>
      </c>
      <c r="C82" s="425" t="s">
        <v>675</v>
      </c>
      <c r="D82" s="425" t="s">
        <v>683</v>
      </c>
      <c r="E82" s="425">
        <v>4</v>
      </c>
    </row>
    <row r="83" spans="1:5" x14ac:dyDescent="0.3">
      <c r="A83" s="425" t="s">
        <v>78</v>
      </c>
      <c r="B83" s="425" t="s">
        <v>366</v>
      </c>
      <c r="C83" s="425" t="s">
        <v>650</v>
      </c>
      <c r="D83" s="425" t="s">
        <v>681</v>
      </c>
      <c r="E83" s="425">
        <v>1</v>
      </c>
    </row>
    <row r="84" spans="1:5" x14ac:dyDescent="0.3">
      <c r="A84" s="425" t="s">
        <v>78</v>
      </c>
      <c r="B84" s="425" t="s">
        <v>366</v>
      </c>
      <c r="C84" s="425" t="s">
        <v>650</v>
      </c>
      <c r="D84" s="425" t="s">
        <v>682</v>
      </c>
      <c r="E84" s="425">
        <v>2</v>
      </c>
    </row>
    <row r="85" spans="1:5" x14ac:dyDescent="0.3">
      <c r="A85" s="425" t="s">
        <v>78</v>
      </c>
      <c r="B85" s="425" t="s">
        <v>366</v>
      </c>
      <c r="C85" s="425" t="s">
        <v>650</v>
      </c>
      <c r="D85" s="425" t="s">
        <v>683</v>
      </c>
      <c r="E85" s="425">
        <v>3</v>
      </c>
    </row>
    <row r="86" spans="1:5" x14ac:dyDescent="0.3">
      <c r="A86" s="425" t="s">
        <v>78</v>
      </c>
      <c r="B86" s="425" t="s">
        <v>366</v>
      </c>
      <c r="C86" s="425" t="s">
        <v>675</v>
      </c>
      <c r="D86" s="425" t="s">
        <v>681</v>
      </c>
      <c r="E86" s="425">
        <v>2</v>
      </c>
    </row>
    <row r="87" spans="1:5" x14ac:dyDescent="0.3">
      <c r="A87" s="425" t="s">
        <v>78</v>
      </c>
      <c r="B87" s="425" t="s">
        <v>366</v>
      </c>
      <c r="C87" s="425" t="s">
        <v>675</v>
      </c>
      <c r="D87" s="425" t="s">
        <v>682</v>
      </c>
      <c r="E87" s="425">
        <v>3</v>
      </c>
    </row>
    <row r="88" spans="1:5" x14ac:dyDescent="0.3">
      <c r="A88" s="425" t="s">
        <v>78</v>
      </c>
      <c r="B88" s="425" t="s">
        <v>366</v>
      </c>
      <c r="C88" s="425" t="s">
        <v>675</v>
      </c>
      <c r="D88" s="425" t="s">
        <v>683</v>
      </c>
      <c r="E88" s="425">
        <v>4</v>
      </c>
    </row>
    <row r="89" spans="1:5" x14ac:dyDescent="0.3">
      <c r="A89" s="425" t="s">
        <v>78</v>
      </c>
      <c r="B89" s="425" t="s">
        <v>176</v>
      </c>
      <c r="C89" s="425" t="s">
        <v>650</v>
      </c>
      <c r="D89" s="425" t="s">
        <v>681</v>
      </c>
      <c r="E89" s="425">
        <v>1</v>
      </c>
    </row>
    <row r="90" spans="1:5" x14ac:dyDescent="0.3">
      <c r="A90" s="425" t="s">
        <v>78</v>
      </c>
      <c r="B90" s="425" t="s">
        <v>176</v>
      </c>
      <c r="C90" s="425" t="s">
        <v>650</v>
      </c>
      <c r="D90" s="425" t="s">
        <v>682</v>
      </c>
      <c r="E90" s="425">
        <v>2</v>
      </c>
    </row>
    <row r="91" spans="1:5" x14ac:dyDescent="0.3">
      <c r="A91" s="425" t="s">
        <v>78</v>
      </c>
      <c r="B91" s="425" t="s">
        <v>176</v>
      </c>
      <c r="C91" s="425" t="s">
        <v>650</v>
      </c>
      <c r="D91" s="425" t="s">
        <v>683</v>
      </c>
      <c r="E91" s="425">
        <v>3</v>
      </c>
    </row>
    <row r="92" spans="1:5" x14ac:dyDescent="0.3">
      <c r="A92" s="425" t="s">
        <v>78</v>
      </c>
      <c r="B92" s="425" t="s">
        <v>176</v>
      </c>
      <c r="C92" s="425" t="s">
        <v>675</v>
      </c>
      <c r="D92" s="425" t="s">
        <v>681</v>
      </c>
      <c r="E92" s="425">
        <v>2</v>
      </c>
    </row>
    <row r="93" spans="1:5" x14ac:dyDescent="0.3">
      <c r="A93" s="425" t="s">
        <v>78</v>
      </c>
      <c r="B93" s="425" t="s">
        <v>176</v>
      </c>
      <c r="C93" s="425" t="s">
        <v>675</v>
      </c>
      <c r="D93" s="425" t="s">
        <v>682</v>
      </c>
      <c r="E93" s="425">
        <v>3</v>
      </c>
    </row>
    <row r="94" spans="1:5" x14ac:dyDescent="0.3">
      <c r="A94" s="425" t="s">
        <v>78</v>
      </c>
      <c r="B94" s="425" t="s">
        <v>176</v>
      </c>
      <c r="C94" s="425" t="s">
        <v>675</v>
      </c>
      <c r="D94" s="425" t="s">
        <v>683</v>
      </c>
      <c r="E94" s="425">
        <v>4</v>
      </c>
    </row>
    <row r="95" spans="1:5" x14ac:dyDescent="0.3">
      <c r="A95" s="425" t="s">
        <v>78</v>
      </c>
      <c r="B95" s="425" t="s">
        <v>367</v>
      </c>
      <c r="C95" s="425" t="s">
        <v>650</v>
      </c>
      <c r="D95" s="425" t="s">
        <v>681</v>
      </c>
      <c r="E95" s="425">
        <v>0</v>
      </c>
    </row>
    <row r="96" spans="1:5" x14ac:dyDescent="0.3">
      <c r="A96" s="425" t="s">
        <v>78</v>
      </c>
      <c r="B96" s="425" t="s">
        <v>367</v>
      </c>
      <c r="C96" s="425" t="s">
        <v>650</v>
      </c>
      <c r="D96" s="425" t="s">
        <v>682</v>
      </c>
      <c r="E96" s="425">
        <v>1</v>
      </c>
    </row>
    <row r="97" spans="1:5" x14ac:dyDescent="0.3">
      <c r="A97" s="425" t="s">
        <v>78</v>
      </c>
      <c r="B97" s="425" t="s">
        <v>367</v>
      </c>
      <c r="C97" s="425" t="s">
        <v>650</v>
      </c>
      <c r="D97" s="425" t="s">
        <v>683</v>
      </c>
      <c r="E97" s="425">
        <v>2</v>
      </c>
    </row>
    <row r="98" spans="1:5" x14ac:dyDescent="0.3">
      <c r="A98" s="425" t="s">
        <v>78</v>
      </c>
      <c r="B98" s="425" t="s">
        <v>367</v>
      </c>
      <c r="C98" s="425" t="s">
        <v>675</v>
      </c>
      <c r="D98" s="425" t="s">
        <v>681</v>
      </c>
      <c r="E98" s="425">
        <v>1</v>
      </c>
    </row>
    <row r="99" spans="1:5" x14ac:dyDescent="0.3">
      <c r="A99" s="425" t="s">
        <v>78</v>
      </c>
      <c r="B99" s="425" t="s">
        <v>367</v>
      </c>
      <c r="C99" s="425" t="s">
        <v>675</v>
      </c>
      <c r="D99" s="425" t="s">
        <v>682</v>
      </c>
      <c r="E99" s="425">
        <v>2</v>
      </c>
    </row>
    <row r="100" spans="1:5" x14ac:dyDescent="0.3">
      <c r="A100" s="425" t="s">
        <v>78</v>
      </c>
      <c r="B100" s="425" t="s">
        <v>367</v>
      </c>
      <c r="C100" s="425" t="s">
        <v>675</v>
      </c>
      <c r="D100" s="425" t="s">
        <v>683</v>
      </c>
      <c r="E100" s="425">
        <v>3</v>
      </c>
    </row>
    <row r="101" spans="1:5" x14ac:dyDescent="0.3">
      <c r="A101" s="425" t="s">
        <v>78</v>
      </c>
      <c r="B101" s="425" t="s">
        <v>368</v>
      </c>
      <c r="C101" s="425" t="s">
        <v>650</v>
      </c>
      <c r="D101" s="425" t="s">
        <v>681</v>
      </c>
      <c r="E101" s="425">
        <v>0</v>
      </c>
    </row>
    <row r="102" spans="1:5" x14ac:dyDescent="0.3">
      <c r="A102" s="425" t="s">
        <v>78</v>
      </c>
      <c r="B102" s="425" t="s">
        <v>368</v>
      </c>
      <c r="C102" s="425" t="s">
        <v>650</v>
      </c>
      <c r="D102" s="425" t="s">
        <v>682</v>
      </c>
      <c r="E102" s="425">
        <v>1</v>
      </c>
    </row>
    <row r="103" spans="1:5" x14ac:dyDescent="0.3">
      <c r="A103" s="425" t="s">
        <v>78</v>
      </c>
      <c r="B103" s="425" t="s">
        <v>368</v>
      </c>
      <c r="C103" s="425" t="s">
        <v>650</v>
      </c>
      <c r="D103" s="425" t="s">
        <v>683</v>
      </c>
      <c r="E103" s="425">
        <v>2</v>
      </c>
    </row>
    <row r="104" spans="1:5" x14ac:dyDescent="0.3">
      <c r="A104" s="425" t="s">
        <v>78</v>
      </c>
      <c r="B104" s="425" t="s">
        <v>368</v>
      </c>
      <c r="C104" s="425" t="s">
        <v>675</v>
      </c>
      <c r="D104" s="425" t="s">
        <v>681</v>
      </c>
      <c r="E104" s="425">
        <v>1</v>
      </c>
    </row>
    <row r="105" spans="1:5" x14ac:dyDescent="0.3">
      <c r="A105" s="425" t="s">
        <v>78</v>
      </c>
      <c r="B105" s="425" t="s">
        <v>368</v>
      </c>
      <c r="C105" s="425" t="s">
        <v>675</v>
      </c>
      <c r="D105" s="425" t="s">
        <v>682</v>
      </c>
      <c r="E105" s="425">
        <v>2</v>
      </c>
    </row>
    <row r="106" spans="1:5" x14ac:dyDescent="0.3">
      <c r="A106" s="425" t="s">
        <v>78</v>
      </c>
      <c r="B106" s="425" t="s">
        <v>368</v>
      </c>
      <c r="C106" s="425" t="s">
        <v>675</v>
      </c>
      <c r="D106" s="425" t="s">
        <v>683</v>
      </c>
      <c r="E106" s="425">
        <v>3</v>
      </c>
    </row>
    <row r="107" spans="1:5" x14ac:dyDescent="0.3">
      <c r="A107" s="425" t="s">
        <v>78</v>
      </c>
      <c r="B107" s="425" t="s">
        <v>369</v>
      </c>
      <c r="C107" s="425" t="s">
        <v>650</v>
      </c>
      <c r="D107" s="425" t="s">
        <v>681</v>
      </c>
      <c r="E107" s="425">
        <v>0</v>
      </c>
    </row>
    <row r="108" spans="1:5" x14ac:dyDescent="0.3">
      <c r="A108" s="425" t="s">
        <v>78</v>
      </c>
      <c r="B108" s="425" t="s">
        <v>369</v>
      </c>
      <c r="C108" s="425" t="s">
        <v>650</v>
      </c>
      <c r="D108" s="425" t="s">
        <v>682</v>
      </c>
      <c r="E108" s="425">
        <v>0</v>
      </c>
    </row>
    <row r="109" spans="1:5" x14ac:dyDescent="0.3">
      <c r="A109" s="425" t="s">
        <v>78</v>
      </c>
      <c r="B109" s="425" t="s">
        <v>369</v>
      </c>
      <c r="C109" s="425" t="s">
        <v>650</v>
      </c>
      <c r="D109" s="425" t="s">
        <v>683</v>
      </c>
      <c r="E109" s="425">
        <v>1</v>
      </c>
    </row>
    <row r="110" spans="1:5" x14ac:dyDescent="0.3">
      <c r="A110" s="425" t="s">
        <v>78</v>
      </c>
      <c r="B110" s="425" t="s">
        <v>369</v>
      </c>
      <c r="C110" s="425" t="s">
        <v>675</v>
      </c>
      <c r="D110" s="425" t="s">
        <v>681</v>
      </c>
      <c r="E110" s="425">
        <v>0</v>
      </c>
    </row>
    <row r="111" spans="1:5" x14ac:dyDescent="0.3">
      <c r="A111" s="425" t="s">
        <v>78</v>
      </c>
      <c r="B111" s="425" t="s">
        <v>369</v>
      </c>
      <c r="C111" s="425" t="s">
        <v>675</v>
      </c>
      <c r="D111" s="425" t="s">
        <v>682</v>
      </c>
      <c r="E111" s="425">
        <v>1</v>
      </c>
    </row>
    <row r="112" spans="1:5" x14ac:dyDescent="0.3">
      <c r="A112" s="425" t="s">
        <v>78</v>
      </c>
      <c r="B112" s="425" t="s">
        <v>369</v>
      </c>
      <c r="C112" s="425" t="s">
        <v>675</v>
      </c>
      <c r="D112" s="425" t="s">
        <v>683</v>
      </c>
      <c r="E112" s="425">
        <v>2</v>
      </c>
    </row>
    <row r="113" spans="1:5" x14ac:dyDescent="0.3">
      <c r="A113" s="425" t="s">
        <v>78</v>
      </c>
      <c r="B113" s="425" t="s">
        <v>370</v>
      </c>
      <c r="C113" s="425" t="s">
        <v>650</v>
      </c>
      <c r="D113" s="425" t="s">
        <v>681</v>
      </c>
      <c r="E113" s="425">
        <v>0</v>
      </c>
    </row>
    <row r="114" spans="1:5" x14ac:dyDescent="0.3">
      <c r="A114" s="425" t="s">
        <v>78</v>
      </c>
      <c r="B114" s="425" t="s">
        <v>370</v>
      </c>
      <c r="C114" s="425" t="s">
        <v>650</v>
      </c>
      <c r="D114" s="425" t="s">
        <v>682</v>
      </c>
      <c r="E114" s="425">
        <v>1</v>
      </c>
    </row>
    <row r="115" spans="1:5" x14ac:dyDescent="0.3">
      <c r="A115" s="425" t="s">
        <v>78</v>
      </c>
      <c r="B115" s="425" t="s">
        <v>370</v>
      </c>
      <c r="C115" s="425" t="s">
        <v>650</v>
      </c>
      <c r="D115" s="425" t="s">
        <v>683</v>
      </c>
      <c r="E115" s="425">
        <v>2</v>
      </c>
    </row>
    <row r="116" spans="1:5" x14ac:dyDescent="0.3">
      <c r="A116" s="425" t="s">
        <v>78</v>
      </c>
      <c r="B116" s="425" t="s">
        <v>370</v>
      </c>
      <c r="C116" s="425" t="s">
        <v>675</v>
      </c>
      <c r="D116" s="425" t="s">
        <v>681</v>
      </c>
      <c r="E116" s="425">
        <v>1</v>
      </c>
    </row>
    <row r="117" spans="1:5" x14ac:dyDescent="0.3">
      <c r="A117" s="425" t="s">
        <v>78</v>
      </c>
      <c r="B117" s="425" t="s">
        <v>370</v>
      </c>
      <c r="C117" s="425" t="s">
        <v>675</v>
      </c>
      <c r="D117" s="425" t="s">
        <v>682</v>
      </c>
      <c r="E117" s="425">
        <v>2</v>
      </c>
    </row>
    <row r="118" spans="1:5" x14ac:dyDescent="0.3">
      <c r="A118" s="425" t="s">
        <v>78</v>
      </c>
      <c r="B118" s="425" t="s">
        <v>370</v>
      </c>
      <c r="C118" s="425" t="s">
        <v>675</v>
      </c>
      <c r="D118" s="425" t="s">
        <v>683</v>
      </c>
      <c r="E118" s="425">
        <v>3</v>
      </c>
    </row>
    <row r="119" spans="1:5" x14ac:dyDescent="0.3">
      <c r="A119" s="425" t="s">
        <v>78</v>
      </c>
      <c r="B119" s="425" t="s">
        <v>371</v>
      </c>
      <c r="C119" s="425" t="s">
        <v>650</v>
      </c>
      <c r="D119" s="425" t="s">
        <v>681</v>
      </c>
      <c r="E119" s="425">
        <v>0</v>
      </c>
    </row>
    <row r="120" spans="1:5" x14ac:dyDescent="0.3">
      <c r="A120" s="425" t="s">
        <v>78</v>
      </c>
      <c r="B120" s="425" t="s">
        <v>371</v>
      </c>
      <c r="C120" s="425" t="s">
        <v>650</v>
      </c>
      <c r="D120" s="425" t="s">
        <v>682</v>
      </c>
      <c r="E120" s="425">
        <v>1</v>
      </c>
    </row>
    <row r="121" spans="1:5" x14ac:dyDescent="0.3">
      <c r="A121" s="425" t="s">
        <v>78</v>
      </c>
      <c r="B121" s="425" t="s">
        <v>371</v>
      </c>
      <c r="C121" s="425" t="s">
        <v>650</v>
      </c>
      <c r="D121" s="425" t="s">
        <v>683</v>
      </c>
      <c r="E121" s="425">
        <v>2</v>
      </c>
    </row>
    <row r="122" spans="1:5" x14ac:dyDescent="0.3">
      <c r="A122" s="425" t="s">
        <v>78</v>
      </c>
      <c r="B122" s="425" t="s">
        <v>371</v>
      </c>
      <c r="C122" s="425" t="s">
        <v>675</v>
      </c>
      <c r="D122" s="425" t="s">
        <v>681</v>
      </c>
      <c r="E122" s="425">
        <v>1</v>
      </c>
    </row>
    <row r="123" spans="1:5" x14ac:dyDescent="0.3">
      <c r="A123" s="425" t="s">
        <v>78</v>
      </c>
      <c r="B123" s="425" t="s">
        <v>371</v>
      </c>
      <c r="C123" s="425" t="s">
        <v>675</v>
      </c>
      <c r="D123" s="425" t="s">
        <v>682</v>
      </c>
      <c r="E123" s="425">
        <v>2</v>
      </c>
    </row>
    <row r="124" spans="1:5" x14ac:dyDescent="0.3">
      <c r="A124" s="425" t="s">
        <v>78</v>
      </c>
      <c r="B124" s="425" t="s">
        <v>371</v>
      </c>
      <c r="C124" s="425" t="s">
        <v>675</v>
      </c>
      <c r="D124" s="425" t="s">
        <v>683</v>
      </c>
      <c r="E124" s="425">
        <v>3</v>
      </c>
    </row>
    <row r="125" spans="1:5" x14ac:dyDescent="0.3">
      <c r="A125" s="425" t="s">
        <v>80</v>
      </c>
      <c r="B125" s="425" t="s">
        <v>650</v>
      </c>
      <c r="C125" s="425" t="s">
        <v>684</v>
      </c>
      <c r="D125" s="425" t="s">
        <v>649</v>
      </c>
      <c r="E125" s="425">
        <v>0</v>
      </c>
    </row>
    <row r="126" spans="1:5" x14ac:dyDescent="0.3">
      <c r="A126" s="425" t="s">
        <v>80</v>
      </c>
      <c r="B126" s="425" t="s">
        <v>650</v>
      </c>
      <c r="C126" s="425" t="s">
        <v>685</v>
      </c>
      <c r="D126" s="425" t="s">
        <v>649</v>
      </c>
      <c r="E126" s="425">
        <v>0</v>
      </c>
    </row>
    <row r="127" spans="1:5" x14ac:dyDescent="0.3">
      <c r="A127" s="425" t="s">
        <v>80</v>
      </c>
      <c r="B127" s="425" t="s">
        <v>650</v>
      </c>
      <c r="C127" s="425" t="s">
        <v>683</v>
      </c>
      <c r="D127" s="425" t="s">
        <v>649</v>
      </c>
      <c r="E127" s="425">
        <v>0</v>
      </c>
    </row>
    <row r="128" spans="1:5" x14ac:dyDescent="0.3">
      <c r="A128" s="425" t="s">
        <v>80</v>
      </c>
      <c r="B128" s="425" t="s">
        <v>675</v>
      </c>
      <c r="C128" s="425" t="s">
        <v>684</v>
      </c>
      <c r="D128" s="425" t="s">
        <v>649</v>
      </c>
      <c r="E128" s="425">
        <v>1</v>
      </c>
    </row>
    <row r="129" spans="1:5" x14ac:dyDescent="0.3">
      <c r="A129" s="425" t="s">
        <v>80</v>
      </c>
      <c r="B129" s="425" t="s">
        <v>675</v>
      </c>
      <c r="C129" s="425" t="s">
        <v>685</v>
      </c>
      <c r="D129" s="425" t="s">
        <v>649</v>
      </c>
      <c r="E129" s="425">
        <v>2</v>
      </c>
    </row>
    <row r="130" spans="1:5" x14ac:dyDescent="0.3">
      <c r="A130" s="425" t="s">
        <v>80</v>
      </c>
      <c r="B130" s="425" t="s">
        <v>675</v>
      </c>
      <c r="C130" s="425" t="s">
        <v>683</v>
      </c>
      <c r="D130" s="425" t="s">
        <v>649</v>
      </c>
      <c r="E130" s="425">
        <v>3</v>
      </c>
    </row>
    <row r="131" spans="1:5" x14ac:dyDescent="0.3">
      <c r="A131" s="425" t="s">
        <v>82</v>
      </c>
      <c r="B131" s="425" t="s">
        <v>362</v>
      </c>
      <c r="C131" s="425" t="s">
        <v>650</v>
      </c>
      <c r="D131" s="425" t="s">
        <v>686</v>
      </c>
      <c r="E131" s="425">
        <v>2</v>
      </c>
    </row>
    <row r="132" spans="1:5" x14ac:dyDescent="0.3">
      <c r="A132" s="425" t="s">
        <v>82</v>
      </c>
      <c r="B132" s="425" t="s">
        <v>362</v>
      </c>
      <c r="C132" s="425" t="s">
        <v>650</v>
      </c>
      <c r="D132" s="425" t="s">
        <v>687</v>
      </c>
      <c r="E132" s="425">
        <v>3</v>
      </c>
    </row>
    <row r="133" spans="1:5" x14ac:dyDescent="0.3">
      <c r="A133" s="425" t="s">
        <v>82</v>
      </c>
      <c r="B133" s="425" t="s">
        <v>362</v>
      </c>
      <c r="C133" s="425" t="s">
        <v>675</v>
      </c>
      <c r="D133" s="425" t="s">
        <v>686</v>
      </c>
      <c r="E133" s="425">
        <v>3</v>
      </c>
    </row>
    <row r="134" spans="1:5" x14ac:dyDescent="0.3">
      <c r="A134" s="425" t="s">
        <v>82</v>
      </c>
      <c r="B134" s="425" t="s">
        <v>362</v>
      </c>
      <c r="C134" s="425" t="s">
        <v>675</v>
      </c>
      <c r="D134" s="425" t="s">
        <v>687</v>
      </c>
      <c r="E134" s="425">
        <v>4</v>
      </c>
    </row>
    <row r="135" spans="1:5" x14ac:dyDescent="0.3">
      <c r="A135" s="425" t="s">
        <v>82</v>
      </c>
      <c r="B135" s="425" t="s">
        <v>363</v>
      </c>
      <c r="C135" s="425" t="s">
        <v>650</v>
      </c>
      <c r="D135" s="425" t="s">
        <v>686</v>
      </c>
      <c r="E135" s="425">
        <v>3</v>
      </c>
    </row>
    <row r="136" spans="1:5" x14ac:dyDescent="0.3">
      <c r="A136" s="425" t="s">
        <v>82</v>
      </c>
      <c r="B136" s="425" t="s">
        <v>363</v>
      </c>
      <c r="C136" s="425" t="s">
        <v>650</v>
      </c>
      <c r="D136" s="425" t="s">
        <v>687</v>
      </c>
      <c r="E136" s="425">
        <v>4</v>
      </c>
    </row>
    <row r="137" spans="1:5" x14ac:dyDescent="0.3">
      <c r="A137" s="425" t="s">
        <v>82</v>
      </c>
      <c r="B137" s="425" t="s">
        <v>363</v>
      </c>
      <c r="C137" s="425" t="s">
        <v>675</v>
      </c>
      <c r="D137" s="425" t="s">
        <v>686</v>
      </c>
      <c r="E137" s="425">
        <v>3</v>
      </c>
    </row>
    <row r="138" spans="1:5" x14ac:dyDescent="0.3">
      <c r="A138" s="425" t="s">
        <v>82</v>
      </c>
      <c r="B138" s="425" t="s">
        <v>363</v>
      </c>
      <c r="C138" s="425" t="s">
        <v>675</v>
      </c>
      <c r="D138" s="425" t="s">
        <v>687</v>
      </c>
      <c r="E138" s="425">
        <v>4</v>
      </c>
    </row>
    <row r="139" spans="1:5" x14ac:dyDescent="0.3">
      <c r="A139" s="425" t="s">
        <v>82</v>
      </c>
      <c r="B139" s="425" t="s">
        <v>364</v>
      </c>
      <c r="C139" s="425" t="s">
        <v>650</v>
      </c>
      <c r="D139" s="425" t="s">
        <v>686</v>
      </c>
      <c r="E139" s="425">
        <v>0</v>
      </c>
    </row>
    <row r="140" spans="1:5" x14ac:dyDescent="0.3">
      <c r="A140" s="425" t="s">
        <v>82</v>
      </c>
      <c r="B140" s="425" t="s">
        <v>364</v>
      </c>
      <c r="C140" s="425" t="s">
        <v>650</v>
      </c>
      <c r="D140" s="425" t="s">
        <v>687</v>
      </c>
      <c r="E140" s="425">
        <v>1</v>
      </c>
    </row>
    <row r="141" spans="1:5" x14ac:dyDescent="0.3">
      <c r="A141" s="425" t="s">
        <v>82</v>
      </c>
      <c r="B141" s="425" t="s">
        <v>364</v>
      </c>
      <c r="C141" s="425" t="s">
        <v>675</v>
      </c>
      <c r="D141" s="425" t="s">
        <v>686</v>
      </c>
      <c r="E141" s="425">
        <v>1</v>
      </c>
    </row>
    <row r="142" spans="1:5" x14ac:dyDescent="0.3">
      <c r="A142" s="425" t="s">
        <v>82</v>
      </c>
      <c r="B142" s="425" t="s">
        <v>364</v>
      </c>
      <c r="C142" s="425" t="s">
        <v>675</v>
      </c>
      <c r="D142" s="425" t="s">
        <v>687</v>
      </c>
      <c r="E142" s="425">
        <v>2</v>
      </c>
    </row>
    <row r="143" spans="1:5" x14ac:dyDescent="0.3">
      <c r="A143" s="425" t="s">
        <v>82</v>
      </c>
      <c r="B143" s="425" t="s">
        <v>365</v>
      </c>
      <c r="C143" s="425" t="s">
        <v>650</v>
      </c>
      <c r="D143" s="425" t="s">
        <v>686</v>
      </c>
      <c r="E143" s="425">
        <v>2</v>
      </c>
    </row>
    <row r="144" spans="1:5" x14ac:dyDescent="0.3">
      <c r="A144" s="425" t="s">
        <v>82</v>
      </c>
      <c r="B144" s="425" t="s">
        <v>365</v>
      </c>
      <c r="C144" s="425" t="s">
        <v>650</v>
      </c>
      <c r="D144" s="425" t="s">
        <v>687</v>
      </c>
      <c r="E144" s="425">
        <v>3</v>
      </c>
    </row>
    <row r="145" spans="1:5" x14ac:dyDescent="0.3">
      <c r="A145" s="425" t="s">
        <v>82</v>
      </c>
      <c r="B145" s="425" t="s">
        <v>365</v>
      </c>
      <c r="C145" s="425" t="s">
        <v>675</v>
      </c>
      <c r="D145" s="425" t="s">
        <v>686</v>
      </c>
      <c r="E145" s="425">
        <v>3</v>
      </c>
    </row>
    <row r="146" spans="1:5" x14ac:dyDescent="0.3">
      <c r="A146" s="425" t="s">
        <v>82</v>
      </c>
      <c r="B146" s="425" t="s">
        <v>365</v>
      </c>
      <c r="C146" s="425" t="s">
        <v>675</v>
      </c>
      <c r="D146" s="425" t="s">
        <v>687</v>
      </c>
      <c r="E146" s="425">
        <v>4</v>
      </c>
    </row>
    <row r="147" spans="1:5" x14ac:dyDescent="0.3">
      <c r="A147" s="425" t="s">
        <v>82</v>
      </c>
      <c r="B147" s="425" t="s">
        <v>366</v>
      </c>
      <c r="C147" s="425" t="s">
        <v>650</v>
      </c>
      <c r="D147" s="425" t="s">
        <v>686</v>
      </c>
      <c r="E147" s="425">
        <v>1</v>
      </c>
    </row>
    <row r="148" spans="1:5" x14ac:dyDescent="0.3">
      <c r="A148" s="425" t="s">
        <v>82</v>
      </c>
      <c r="B148" s="425" t="s">
        <v>366</v>
      </c>
      <c r="C148" s="425" t="s">
        <v>650</v>
      </c>
      <c r="D148" s="425" t="s">
        <v>687</v>
      </c>
      <c r="E148" s="425">
        <v>2</v>
      </c>
    </row>
    <row r="149" spans="1:5" x14ac:dyDescent="0.3">
      <c r="A149" s="425" t="s">
        <v>82</v>
      </c>
      <c r="B149" s="425" t="s">
        <v>366</v>
      </c>
      <c r="C149" s="425" t="s">
        <v>675</v>
      </c>
      <c r="D149" s="425" t="s">
        <v>686</v>
      </c>
      <c r="E149" s="425">
        <v>2</v>
      </c>
    </row>
    <row r="150" spans="1:5" x14ac:dyDescent="0.3">
      <c r="A150" s="425" t="s">
        <v>82</v>
      </c>
      <c r="B150" s="425" t="s">
        <v>366</v>
      </c>
      <c r="C150" s="425" t="s">
        <v>675</v>
      </c>
      <c r="D150" s="425" t="s">
        <v>687</v>
      </c>
      <c r="E150" s="425">
        <v>3</v>
      </c>
    </row>
    <row r="151" spans="1:5" x14ac:dyDescent="0.3">
      <c r="A151" s="425" t="s">
        <v>82</v>
      </c>
      <c r="B151" s="425" t="s">
        <v>176</v>
      </c>
      <c r="C151" s="425" t="s">
        <v>650</v>
      </c>
      <c r="D151" s="425" t="s">
        <v>686</v>
      </c>
      <c r="E151" s="425">
        <v>2</v>
      </c>
    </row>
    <row r="152" spans="1:5" x14ac:dyDescent="0.3">
      <c r="A152" s="425" t="s">
        <v>82</v>
      </c>
      <c r="B152" s="425" t="s">
        <v>176</v>
      </c>
      <c r="C152" s="425" t="s">
        <v>650</v>
      </c>
      <c r="D152" s="425" t="s">
        <v>687</v>
      </c>
      <c r="E152" s="425">
        <v>3</v>
      </c>
    </row>
    <row r="153" spans="1:5" x14ac:dyDescent="0.3">
      <c r="A153" s="425" t="s">
        <v>82</v>
      </c>
      <c r="B153" s="425" t="s">
        <v>176</v>
      </c>
      <c r="C153" s="425" t="s">
        <v>675</v>
      </c>
      <c r="D153" s="425" t="s">
        <v>686</v>
      </c>
      <c r="E153" s="425">
        <v>3</v>
      </c>
    </row>
    <row r="154" spans="1:5" x14ac:dyDescent="0.3">
      <c r="A154" s="425" t="s">
        <v>82</v>
      </c>
      <c r="B154" s="425" t="s">
        <v>176</v>
      </c>
      <c r="C154" s="425" t="s">
        <v>675</v>
      </c>
      <c r="D154" s="425" t="s">
        <v>687</v>
      </c>
      <c r="E154" s="425">
        <v>4</v>
      </c>
    </row>
    <row r="155" spans="1:5" x14ac:dyDescent="0.3">
      <c r="A155" s="425" t="s">
        <v>82</v>
      </c>
      <c r="B155" s="425" t="s">
        <v>367</v>
      </c>
      <c r="C155" s="425" t="s">
        <v>650</v>
      </c>
      <c r="D155" s="425" t="s">
        <v>686</v>
      </c>
      <c r="E155" s="425">
        <v>1</v>
      </c>
    </row>
    <row r="156" spans="1:5" x14ac:dyDescent="0.3">
      <c r="A156" s="425" t="s">
        <v>82</v>
      </c>
      <c r="B156" s="425" t="s">
        <v>367</v>
      </c>
      <c r="C156" s="425" t="s">
        <v>650</v>
      </c>
      <c r="D156" s="425" t="s">
        <v>687</v>
      </c>
      <c r="E156" s="425">
        <v>2</v>
      </c>
    </row>
    <row r="157" spans="1:5" x14ac:dyDescent="0.3">
      <c r="A157" s="425" t="s">
        <v>82</v>
      </c>
      <c r="B157" s="425" t="s">
        <v>367</v>
      </c>
      <c r="C157" s="425" t="s">
        <v>675</v>
      </c>
      <c r="D157" s="425" t="s">
        <v>686</v>
      </c>
      <c r="E157" s="425">
        <v>2</v>
      </c>
    </row>
    <row r="158" spans="1:5" x14ac:dyDescent="0.3">
      <c r="A158" s="425" t="s">
        <v>82</v>
      </c>
      <c r="B158" s="425" t="s">
        <v>367</v>
      </c>
      <c r="C158" s="425" t="s">
        <v>675</v>
      </c>
      <c r="D158" s="425" t="s">
        <v>687</v>
      </c>
      <c r="E158" s="425">
        <v>3</v>
      </c>
    </row>
    <row r="159" spans="1:5" x14ac:dyDescent="0.3">
      <c r="A159" s="425" t="s">
        <v>82</v>
      </c>
      <c r="B159" s="425" t="s">
        <v>368</v>
      </c>
      <c r="C159" s="425" t="s">
        <v>650</v>
      </c>
      <c r="D159" s="425" t="s">
        <v>686</v>
      </c>
      <c r="E159" s="425">
        <v>0</v>
      </c>
    </row>
    <row r="160" spans="1:5" x14ac:dyDescent="0.3">
      <c r="A160" s="425" t="s">
        <v>82</v>
      </c>
      <c r="B160" s="425" t="s">
        <v>368</v>
      </c>
      <c r="C160" s="425" t="s">
        <v>650</v>
      </c>
      <c r="D160" s="425" t="s">
        <v>687</v>
      </c>
      <c r="E160" s="425">
        <v>0</v>
      </c>
    </row>
    <row r="161" spans="1:5" x14ac:dyDescent="0.3">
      <c r="A161" s="425" t="s">
        <v>82</v>
      </c>
      <c r="B161" s="425" t="s">
        <v>368</v>
      </c>
      <c r="C161" s="425" t="s">
        <v>675</v>
      </c>
      <c r="D161" s="425" t="s">
        <v>686</v>
      </c>
      <c r="E161" s="425">
        <v>1</v>
      </c>
    </row>
    <row r="162" spans="1:5" x14ac:dyDescent="0.3">
      <c r="A162" s="425" t="s">
        <v>82</v>
      </c>
      <c r="B162" s="425" t="s">
        <v>368</v>
      </c>
      <c r="C162" s="425" t="s">
        <v>675</v>
      </c>
      <c r="D162" s="425" t="s">
        <v>687</v>
      </c>
      <c r="E162" s="425">
        <v>2</v>
      </c>
    </row>
    <row r="163" spans="1:5" x14ac:dyDescent="0.3">
      <c r="A163" s="425" t="s">
        <v>82</v>
      </c>
      <c r="B163" s="425" t="s">
        <v>369</v>
      </c>
      <c r="C163" s="425" t="s">
        <v>650</v>
      </c>
      <c r="D163" s="425" t="s">
        <v>686</v>
      </c>
      <c r="E163" s="425">
        <v>0</v>
      </c>
    </row>
    <row r="164" spans="1:5" x14ac:dyDescent="0.3">
      <c r="A164" s="425" t="s">
        <v>82</v>
      </c>
      <c r="B164" s="425" t="s">
        <v>369</v>
      </c>
      <c r="C164" s="425" t="s">
        <v>650</v>
      </c>
      <c r="D164" s="425" t="s">
        <v>687</v>
      </c>
      <c r="E164" s="425">
        <v>0</v>
      </c>
    </row>
    <row r="165" spans="1:5" x14ac:dyDescent="0.3">
      <c r="A165" s="425" t="s">
        <v>82</v>
      </c>
      <c r="B165" s="425" t="s">
        <v>369</v>
      </c>
      <c r="C165" s="425" t="s">
        <v>675</v>
      </c>
      <c r="D165" s="425" t="s">
        <v>686</v>
      </c>
      <c r="E165" s="425">
        <v>1</v>
      </c>
    </row>
    <row r="166" spans="1:5" x14ac:dyDescent="0.3">
      <c r="A166" s="425" t="s">
        <v>82</v>
      </c>
      <c r="B166" s="425" t="s">
        <v>369</v>
      </c>
      <c r="C166" s="425" t="s">
        <v>675</v>
      </c>
      <c r="D166" s="425" t="s">
        <v>687</v>
      </c>
      <c r="E166" s="425">
        <v>2</v>
      </c>
    </row>
    <row r="167" spans="1:5" x14ac:dyDescent="0.3">
      <c r="A167" s="425" t="s">
        <v>82</v>
      </c>
      <c r="B167" s="425" t="s">
        <v>370</v>
      </c>
      <c r="C167" s="425" t="s">
        <v>650</v>
      </c>
      <c r="D167" s="425" t="s">
        <v>686</v>
      </c>
      <c r="E167" s="425">
        <v>0</v>
      </c>
    </row>
    <row r="168" spans="1:5" x14ac:dyDescent="0.3">
      <c r="A168" s="425" t="s">
        <v>82</v>
      </c>
      <c r="B168" s="425" t="s">
        <v>370</v>
      </c>
      <c r="C168" s="425" t="s">
        <v>650</v>
      </c>
      <c r="D168" s="425" t="s">
        <v>687</v>
      </c>
      <c r="E168" s="425">
        <v>0</v>
      </c>
    </row>
    <row r="169" spans="1:5" x14ac:dyDescent="0.3">
      <c r="A169" s="425" t="s">
        <v>82</v>
      </c>
      <c r="B169" s="425" t="s">
        <v>370</v>
      </c>
      <c r="C169" s="425" t="s">
        <v>675</v>
      </c>
      <c r="D169" s="425" t="s">
        <v>686</v>
      </c>
      <c r="E169" s="425">
        <v>1</v>
      </c>
    </row>
    <row r="170" spans="1:5" x14ac:dyDescent="0.3">
      <c r="A170" s="425" t="s">
        <v>82</v>
      </c>
      <c r="B170" s="425" t="s">
        <v>370</v>
      </c>
      <c r="C170" s="425" t="s">
        <v>675</v>
      </c>
      <c r="D170" s="425" t="s">
        <v>687</v>
      </c>
      <c r="E170" s="425">
        <v>2</v>
      </c>
    </row>
    <row r="171" spans="1:5" x14ac:dyDescent="0.3">
      <c r="A171" s="425" t="s">
        <v>82</v>
      </c>
      <c r="B171" s="425" t="s">
        <v>371</v>
      </c>
      <c r="C171" s="425" t="s">
        <v>650</v>
      </c>
      <c r="D171" s="425" t="s">
        <v>686</v>
      </c>
      <c r="E171" s="425">
        <v>0</v>
      </c>
    </row>
    <row r="172" spans="1:5" x14ac:dyDescent="0.3">
      <c r="A172" s="425" t="s">
        <v>82</v>
      </c>
      <c r="B172" s="425" t="s">
        <v>371</v>
      </c>
      <c r="C172" s="425" t="s">
        <v>650</v>
      </c>
      <c r="D172" s="425" t="s">
        <v>687</v>
      </c>
      <c r="E172" s="425">
        <v>0</v>
      </c>
    </row>
    <row r="173" spans="1:5" x14ac:dyDescent="0.3">
      <c r="A173" s="425" t="s">
        <v>82</v>
      </c>
      <c r="B173" s="425" t="s">
        <v>371</v>
      </c>
      <c r="C173" s="425" t="s">
        <v>675</v>
      </c>
      <c r="D173" s="425" t="s">
        <v>686</v>
      </c>
      <c r="E173" s="425">
        <v>1</v>
      </c>
    </row>
    <row r="174" spans="1:5" x14ac:dyDescent="0.3">
      <c r="A174" s="425" t="s">
        <v>82</v>
      </c>
      <c r="B174" s="425" t="s">
        <v>371</v>
      </c>
      <c r="C174" s="425" t="s">
        <v>675</v>
      </c>
      <c r="D174" s="425" t="s">
        <v>687</v>
      </c>
      <c r="E174" s="425">
        <v>2</v>
      </c>
    </row>
    <row r="175" spans="1:5" x14ac:dyDescent="0.3">
      <c r="A175" s="425" t="s">
        <v>84</v>
      </c>
      <c r="B175" s="425" t="s">
        <v>362</v>
      </c>
      <c r="C175" s="425" t="s">
        <v>650</v>
      </c>
      <c r="D175" s="425" t="s">
        <v>681</v>
      </c>
      <c r="E175" s="425">
        <v>1</v>
      </c>
    </row>
    <row r="176" spans="1:5" x14ac:dyDescent="0.3">
      <c r="A176" s="425" t="s">
        <v>84</v>
      </c>
      <c r="B176" s="425" t="s">
        <v>362</v>
      </c>
      <c r="C176" s="425" t="s">
        <v>650</v>
      </c>
      <c r="D176" s="425" t="s">
        <v>682</v>
      </c>
      <c r="E176" s="425">
        <v>2</v>
      </c>
    </row>
    <row r="177" spans="1:5" x14ac:dyDescent="0.3">
      <c r="A177" s="425" t="s">
        <v>84</v>
      </c>
      <c r="B177" s="425" t="s">
        <v>362</v>
      </c>
      <c r="C177" s="425" t="s">
        <v>650</v>
      </c>
      <c r="D177" s="425" t="s">
        <v>683</v>
      </c>
      <c r="E177" s="425">
        <v>3</v>
      </c>
    </row>
    <row r="178" spans="1:5" x14ac:dyDescent="0.3">
      <c r="A178" s="425" t="s">
        <v>84</v>
      </c>
      <c r="B178" s="425" t="s">
        <v>362</v>
      </c>
      <c r="C178" s="425" t="s">
        <v>675</v>
      </c>
      <c r="D178" s="425" t="s">
        <v>681</v>
      </c>
      <c r="E178" s="425">
        <v>2</v>
      </c>
    </row>
    <row r="179" spans="1:5" x14ac:dyDescent="0.3">
      <c r="A179" s="425" t="s">
        <v>84</v>
      </c>
      <c r="B179" s="425" t="s">
        <v>362</v>
      </c>
      <c r="C179" s="425" t="s">
        <v>675</v>
      </c>
      <c r="D179" s="425" t="s">
        <v>682</v>
      </c>
      <c r="E179" s="425">
        <v>3</v>
      </c>
    </row>
    <row r="180" spans="1:5" x14ac:dyDescent="0.3">
      <c r="A180" s="425" t="s">
        <v>84</v>
      </c>
      <c r="B180" s="425" t="s">
        <v>362</v>
      </c>
      <c r="C180" s="425" t="s">
        <v>675</v>
      </c>
      <c r="D180" s="425" t="s">
        <v>683</v>
      </c>
      <c r="E180" s="425">
        <v>4</v>
      </c>
    </row>
    <row r="181" spans="1:5" x14ac:dyDescent="0.3">
      <c r="A181" s="425" t="s">
        <v>84</v>
      </c>
      <c r="B181" s="425" t="s">
        <v>363</v>
      </c>
      <c r="C181" s="425" t="s">
        <v>650</v>
      </c>
      <c r="D181" s="425" t="s">
        <v>681</v>
      </c>
      <c r="E181" s="425">
        <v>1</v>
      </c>
    </row>
    <row r="182" spans="1:5" x14ac:dyDescent="0.3">
      <c r="A182" s="425" t="s">
        <v>84</v>
      </c>
      <c r="B182" s="425" t="s">
        <v>363</v>
      </c>
      <c r="C182" s="425" t="s">
        <v>650</v>
      </c>
      <c r="D182" s="425" t="s">
        <v>682</v>
      </c>
      <c r="E182" s="425">
        <v>2</v>
      </c>
    </row>
    <row r="183" spans="1:5" x14ac:dyDescent="0.3">
      <c r="A183" s="425" t="s">
        <v>84</v>
      </c>
      <c r="B183" s="425" t="s">
        <v>363</v>
      </c>
      <c r="C183" s="425" t="s">
        <v>650</v>
      </c>
      <c r="D183" s="425" t="s">
        <v>683</v>
      </c>
      <c r="E183" s="425">
        <v>3</v>
      </c>
    </row>
    <row r="184" spans="1:5" x14ac:dyDescent="0.3">
      <c r="A184" s="425" t="s">
        <v>84</v>
      </c>
      <c r="B184" s="425" t="s">
        <v>363</v>
      </c>
      <c r="C184" s="425" t="s">
        <v>675</v>
      </c>
      <c r="D184" s="425" t="s">
        <v>681</v>
      </c>
      <c r="E184" s="425">
        <v>2</v>
      </c>
    </row>
    <row r="185" spans="1:5" x14ac:dyDescent="0.3">
      <c r="A185" s="425" t="s">
        <v>84</v>
      </c>
      <c r="B185" s="425" t="s">
        <v>363</v>
      </c>
      <c r="C185" s="425" t="s">
        <v>675</v>
      </c>
      <c r="D185" s="425" t="s">
        <v>682</v>
      </c>
      <c r="E185" s="425">
        <v>3</v>
      </c>
    </row>
    <row r="186" spans="1:5" x14ac:dyDescent="0.3">
      <c r="A186" s="425" t="s">
        <v>84</v>
      </c>
      <c r="B186" s="425" t="s">
        <v>363</v>
      </c>
      <c r="C186" s="425" t="s">
        <v>675</v>
      </c>
      <c r="D186" s="425" t="s">
        <v>683</v>
      </c>
      <c r="E186" s="425">
        <v>4</v>
      </c>
    </row>
    <row r="187" spans="1:5" x14ac:dyDescent="0.3">
      <c r="A187" s="425" t="s">
        <v>84</v>
      </c>
      <c r="B187" s="425" t="s">
        <v>364</v>
      </c>
      <c r="C187" s="425" t="s">
        <v>650</v>
      </c>
      <c r="D187" s="425" t="s">
        <v>681</v>
      </c>
      <c r="E187" s="425">
        <v>0</v>
      </c>
    </row>
    <row r="188" spans="1:5" x14ac:dyDescent="0.3">
      <c r="A188" s="425" t="s">
        <v>84</v>
      </c>
      <c r="B188" s="425" t="s">
        <v>364</v>
      </c>
      <c r="C188" s="425" t="s">
        <v>650</v>
      </c>
      <c r="D188" s="425" t="s">
        <v>682</v>
      </c>
      <c r="E188" s="425">
        <v>1</v>
      </c>
    </row>
    <row r="189" spans="1:5" x14ac:dyDescent="0.3">
      <c r="A189" s="425" t="s">
        <v>84</v>
      </c>
      <c r="B189" s="425" t="s">
        <v>364</v>
      </c>
      <c r="C189" s="425" t="s">
        <v>650</v>
      </c>
      <c r="D189" s="425" t="s">
        <v>683</v>
      </c>
      <c r="E189" s="425">
        <v>2</v>
      </c>
    </row>
    <row r="190" spans="1:5" x14ac:dyDescent="0.3">
      <c r="A190" s="425" t="s">
        <v>84</v>
      </c>
      <c r="B190" s="425" t="s">
        <v>364</v>
      </c>
      <c r="C190" s="425" t="s">
        <v>675</v>
      </c>
      <c r="D190" s="425" t="s">
        <v>681</v>
      </c>
      <c r="E190" s="425">
        <v>1</v>
      </c>
    </row>
    <row r="191" spans="1:5" x14ac:dyDescent="0.3">
      <c r="A191" s="425" t="s">
        <v>84</v>
      </c>
      <c r="B191" s="425" t="s">
        <v>364</v>
      </c>
      <c r="C191" s="425" t="s">
        <v>675</v>
      </c>
      <c r="D191" s="425" t="s">
        <v>682</v>
      </c>
      <c r="E191" s="425">
        <v>2</v>
      </c>
    </row>
    <row r="192" spans="1:5" x14ac:dyDescent="0.3">
      <c r="A192" s="425" t="s">
        <v>84</v>
      </c>
      <c r="B192" s="425" t="s">
        <v>364</v>
      </c>
      <c r="C192" s="425" t="s">
        <v>675</v>
      </c>
      <c r="D192" s="425" t="s">
        <v>683</v>
      </c>
      <c r="E192" s="425">
        <v>3</v>
      </c>
    </row>
    <row r="193" spans="1:5" x14ac:dyDescent="0.3">
      <c r="A193" s="425" t="s">
        <v>84</v>
      </c>
      <c r="B193" s="425" t="s">
        <v>365</v>
      </c>
      <c r="C193" s="425" t="s">
        <v>650</v>
      </c>
      <c r="D193" s="425" t="s">
        <v>681</v>
      </c>
      <c r="E193" s="425">
        <v>0</v>
      </c>
    </row>
    <row r="194" spans="1:5" x14ac:dyDescent="0.3">
      <c r="A194" s="425" t="s">
        <v>84</v>
      </c>
      <c r="B194" s="425" t="s">
        <v>365</v>
      </c>
      <c r="C194" s="425" t="s">
        <v>650</v>
      </c>
      <c r="D194" s="425" t="s">
        <v>682</v>
      </c>
      <c r="E194" s="425">
        <v>1</v>
      </c>
    </row>
    <row r="195" spans="1:5" x14ac:dyDescent="0.3">
      <c r="A195" s="425" t="s">
        <v>84</v>
      </c>
      <c r="B195" s="425" t="s">
        <v>365</v>
      </c>
      <c r="C195" s="425" t="s">
        <v>650</v>
      </c>
      <c r="D195" s="425" t="s">
        <v>683</v>
      </c>
      <c r="E195" s="425">
        <v>2</v>
      </c>
    </row>
    <row r="196" spans="1:5" x14ac:dyDescent="0.3">
      <c r="A196" s="425" t="s">
        <v>84</v>
      </c>
      <c r="B196" s="425" t="s">
        <v>365</v>
      </c>
      <c r="C196" s="425" t="s">
        <v>675</v>
      </c>
      <c r="D196" s="425" t="s">
        <v>681</v>
      </c>
      <c r="E196" s="425">
        <v>1</v>
      </c>
    </row>
    <row r="197" spans="1:5" x14ac:dyDescent="0.3">
      <c r="A197" s="425" t="s">
        <v>84</v>
      </c>
      <c r="B197" s="425" t="s">
        <v>365</v>
      </c>
      <c r="C197" s="425" t="s">
        <v>675</v>
      </c>
      <c r="D197" s="425" t="s">
        <v>682</v>
      </c>
      <c r="E197" s="425">
        <v>2</v>
      </c>
    </row>
    <row r="198" spans="1:5" x14ac:dyDescent="0.3">
      <c r="A198" s="425" t="s">
        <v>84</v>
      </c>
      <c r="B198" s="425" t="s">
        <v>365</v>
      </c>
      <c r="C198" s="425" t="s">
        <v>675</v>
      </c>
      <c r="D198" s="425" t="s">
        <v>683</v>
      </c>
      <c r="E198" s="425">
        <v>3</v>
      </c>
    </row>
    <row r="199" spans="1:5" x14ac:dyDescent="0.3">
      <c r="A199" s="425" t="s">
        <v>84</v>
      </c>
      <c r="B199" s="425" t="s">
        <v>366</v>
      </c>
      <c r="C199" s="425" t="s">
        <v>650</v>
      </c>
      <c r="D199" s="425" t="s">
        <v>681</v>
      </c>
      <c r="E199" s="425">
        <v>1</v>
      </c>
    </row>
    <row r="200" spans="1:5" x14ac:dyDescent="0.3">
      <c r="A200" s="425" t="s">
        <v>84</v>
      </c>
      <c r="B200" s="425" t="s">
        <v>366</v>
      </c>
      <c r="C200" s="425" t="s">
        <v>650</v>
      </c>
      <c r="D200" s="425" t="s">
        <v>682</v>
      </c>
      <c r="E200" s="425">
        <v>2</v>
      </c>
    </row>
    <row r="201" spans="1:5" x14ac:dyDescent="0.3">
      <c r="A201" s="425" t="s">
        <v>84</v>
      </c>
      <c r="B201" s="425" t="s">
        <v>366</v>
      </c>
      <c r="C201" s="425" t="s">
        <v>650</v>
      </c>
      <c r="D201" s="425" t="s">
        <v>683</v>
      </c>
      <c r="E201" s="425">
        <v>3</v>
      </c>
    </row>
    <row r="202" spans="1:5" x14ac:dyDescent="0.3">
      <c r="A202" s="425" t="s">
        <v>84</v>
      </c>
      <c r="B202" s="425" t="s">
        <v>366</v>
      </c>
      <c r="C202" s="425" t="s">
        <v>675</v>
      </c>
      <c r="D202" s="425" t="s">
        <v>681</v>
      </c>
      <c r="E202" s="425">
        <v>2</v>
      </c>
    </row>
    <row r="203" spans="1:5" x14ac:dyDescent="0.3">
      <c r="A203" s="425" t="s">
        <v>84</v>
      </c>
      <c r="B203" s="425" t="s">
        <v>366</v>
      </c>
      <c r="C203" s="425" t="s">
        <v>675</v>
      </c>
      <c r="D203" s="425" t="s">
        <v>682</v>
      </c>
      <c r="E203" s="425">
        <v>3</v>
      </c>
    </row>
    <row r="204" spans="1:5" x14ac:dyDescent="0.3">
      <c r="A204" s="425" t="s">
        <v>84</v>
      </c>
      <c r="B204" s="425" t="s">
        <v>366</v>
      </c>
      <c r="C204" s="425" t="s">
        <v>675</v>
      </c>
      <c r="D204" s="425" t="s">
        <v>683</v>
      </c>
      <c r="E204" s="425">
        <v>4</v>
      </c>
    </row>
    <row r="205" spans="1:5" x14ac:dyDescent="0.3">
      <c r="A205" s="425" t="s">
        <v>84</v>
      </c>
      <c r="B205" s="425" t="s">
        <v>176</v>
      </c>
      <c r="C205" s="425" t="s">
        <v>650</v>
      </c>
      <c r="D205" s="425" t="s">
        <v>681</v>
      </c>
      <c r="E205" s="425">
        <v>1</v>
      </c>
    </row>
    <row r="206" spans="1:5" x14ac:dyDescent="0.3">
      <c r="A206" s="425" t="s">
        <v>84</v>
      </c>
      <c r="B206" s="425" t="s">
        <v>176</v>
      </c>
      <c r="C206" s="425" t="s">
        <v>650</v>
      </c>
      <c r="D206" s="425" t="s">
        <v>682</v>
      </c>
      <c r="E206" s="425">
        <v>2</v>
      </c>
    </row>
    <row r="207" spans="1:5" x14ac:dyDescent="0.3">
      <c r="A207" s="425" t="s">
        <v>84</v>
      </c>
      <c r="B207" s="425" t="s">
        <v>176</v>
      </c>
      <c r="C207" s="425" t="s">
        <v>650</v>
      </c>
      <c r="D207" s="425" t="s">
        <v>683</v>
      </c>
      <c r="E207" s="425">
        <v>3</v>
      </c>
    </row>
    <row r="208" spans="1:5" x14ac:dyDescent="0.3">
      <c r="A208" s="425" t="s">
        <v>84</v>
      </c>
      <c r="B208" s="425" t="s">
        <v>176</v>
      </c>
      <c r="C208" s="425" t="s">
        <v>675</v>
      </c>
      <c r="D208" s="425" t="s">
        <v>681</v>
      </c>
      <c r="E208" s="425">
        <v>2</v>
      </c>
    </row>
    <row r="209" spans="1:5" x14ac:dyDescent="0.3">
      <c r="A209" s="425" t="s">
        <v>84</v>
      </c>
      <c r="B209" s="425" t="s">
        <v>176</v>
      </c>
      <c r="C209" s="425" t="s">
        <v>675</v>
      </c>
      <c r="D209" s="425" t="s">
        <v>682</v>
      </c>
      <c r="E209" s="425">
        <v>3</v>
      </c>
    </row>
    <row r="210" spans="1:5" x14ac:dyDescent="0.3">
      <c r="A210" s="425" t="s">
        <v>84</v>
      </c>
      <c r="B210" s="425" t="s">
        <v>176</v>
      </c>
      <c r="C210" s="425" t="s">
        <v>675</v>
      </c>
      <c r="D210" s="425" t="s">
        <v>683</v>
      </c>
      <c r="E210" s="425">
        <v>4</v>
      </c>
    </row>
    <row r="211" spans="1:5" x14ac:dyDescent="0.3">
      <c r="A211" s="425" t="s">
        <v>84</v>
      </c>
      <c r="B211" s="425" t="s">
        <v>367</v>
      </c>
      <c r="C211" s="425" t="s">
        <v>650</v>
      </c>
      <c r="D211" s="425" t="s">
        <v>681</v>
      </c>
      <c r="E211" s="425">
        <v>0</v>
      </c>
    </row>
    <row r="212" spans="1:5" x14ac:dyDescent="0.3">
      <c r="A212" s="425" t="s">
        <v>84</v>
      </c>
      <c r="B212" s="425" t="s">
        <v>367</v>
      </c>
      <c r="C212" s="425" t="s">
        <v>650</v>
      </c>
      <c r="D212" s="425" t="s">
        <v>682</v>
      </c>
      <c r="E212" s="425">
        <v>0</v>
      </c>
    </row>
    <row r="213" spans="1:5" x14ac:dyDescent="0.3">
      <c r="A213" s="425" t="s">
        <v>84</v>
      </c>
      <c r="B213" s="425" t="s">
        <v>367</v>
      </c>
      <c r="C213" s="425" t="s">
        <v>650</v>
      </c>
      <c r="D213" s="425" t="s">
        <v>683</v>
      </c>
      <c r="E213" s="425">
        <v>1</v>
      </c>
    </row>
    <row r="214" spans="1:5" x14ac:dyDescent="0.3">
      <c r="A214" s="425" t="s">
        <v>84</v>
      </c>
      <c r="B214" s="425" t="s">
        <v>367</v>
      </c>
      <c r="C214" s="425" t="s">
        <v>675</v>
      </c>
      <c r="D214" s="425" t="s">
        <v>681</v>
      </c>
      <c r="E214" s="425">
        <v>0</v>
      </c>
    </row>
    <row r="215" spans="1:5" x14ac:dyDescent="0.3">
      <c r="A215" s="425" t="s">
        <v>84</v>
      </c>
      <c r="B215" s="425" t="s">
        <v>367</v>
      </c>
      <c r="C215" s="425" t="s">
        <v>675</v>
      </c>
      <c r="D215" s="425" t="s">
        <v>682</v>
      </c>
      <c r="E215" s="425">
        <v>1</v>
      </c>
    </row>
    <row r="216" spans="1:5" x14ac:dyDescent="0.3">
      <c r="A216" s="425" t="s">
        <v>84</v>
      </c>
      <c r="B216" s="425" t="s">
        <v>367</v>
      </c>
      <c r="C216" s="425" t="s">
        <v>675</v>
      </c>
      <c r="D216" s="425" t="s">
        <v>683</v>
      </c>
      <c r="E216" s="425">
        <v>2</v>
      </c>
    </row>
    <row r="217" spans="1:5" x14ac:dyDescent="0.3">
      <c r="A217" s="425" t="s">
        <v>84</v>
      </c>
      <c r="B217" s="425" t="s">
        <v>368</v>
      </c>
      <c r="C217" s="425" t="s">
        <v>650</v>
      </c>
      <c r="D217" s="425" t="s">
        <v>681</v>
      </c>
      <c r="E217" s="425">
        <v>0</v>
      </c>
    </row>
    <row r="218" spans="1:5" x14ac:dyDescent="0.3">
      <c r="A218" s="425" t="s">
        <v>84</v>
      </c>
      <c r="B218" s="425" t="s">
        <v>368</v>
      </c>
      <c r="C218" s="425" t="s">
        <v>650</v>
      </c>
      <c r="D218" s="425" t="s">
        <v>682</v>
      </c>
      <c r="E218" s="425">
        <v>0</v>
      </c>
    </row>
    <row r="219" spans="1:5" x14ac:dyDescent="0.3">
      <c r="A219" s="425" t="s">
        <v>84</v>
      </c>
      <c r="B219" s="425" t="s">
        <v>368</v>
      </c>
      <c r="C219" s="425" t="s">
        <v>650</v>
      </c>
      <c r="D219" s="425" t="s">
        <v>683</v>
      </c>
      <c r="E219" s="425">
        <v>1</v>
      </c>
    </row>
    <row r="220" spans="1:5" x14ac:dyDescent="0.3">
      <c r="A220" s="425" t="s">
        <v>84</v>
      </c>
      <c r="B220" s="425" t="s">
        <v>368</v>
      </c>
      <c r="C220" s="425" t="s">
        <v>675</v>
      </c>
      <c r="D220" s="425" t="s">
        <v>681</v>
      </c>
      <c r="E220" s="425">
        <v>0</v>
      </c>
    </row>
    <row r="221" spans="1:5" x14ac:dyDescent="0.3">
      <c r="A221" s="425" t="s">
        <v>84</v>
      </c>
      <c r="B221" s="425" t="s">
        <v>368</v>
      </c>
      <c r="C221" s="425" t="s">
        <v>675</v>
      </c>
      <c r="D221" s="425" t="s">
        <v>682</v>
      </c>
      <c r="E221" s="425">
        <v>1</v>
      </c>
    </row>
    <row r="222" spans="1:5" x14ac:dyDescent="0.3">
      <c r="A222" s="425" t="s">
        <v>84</v>
      </c>
      <c r="B222" s="425" t="s">
        <v>368</v>
      </c>
      <c r="C222" s="425" t="s">
        <v>675</v>
      </c>
      <c r="D222" s="425" t="s">
        <v>683</v>
      </c>
      <c r="E222" s="425">
        <v>2</v>
      </c>
    </row>
    <row r="223" spans="1:5" x14ac:dyDescent="0.3">
      <c r="A223" s="425" t="s">
        <v>84</v>
      </c>
      <c r="B223" s="425" t="s">
        <v>369</v>
      </c>
      <c r="C223" s="425" t="s">
        <v>650</v>
      </c>
      <c r="D223" s="425" t="s">
        <v>681</v>
      </c>
      <c r="E223" s="425">
        <v>0</v>
      </c>
    </row>
    <row r="224" spans="1:5" x14ac:dyDescent="0.3">
      <c r="A224" s="425" t="s">
        <v>84</v>
      </c>
      <c r="B224" s="425" t="s">
        <v>369</v>
      </c>
      <c r="C224" s="425" t="s">
        <v>650</v>
      </c>
      <c r="D224" s="425" t="s">
        <v>682</v>
      </c>
      <c r="E224" s="425">
        <v>0</v>
      </c>
    </row>
    <row r="225" spans="1:5" x14ac:dyDescent="0.3">
      <c r="A225" s="425" t="s">
        <v>84</v>
      </c>
      <c r="B225" s="425" t="s">
        <v>369</v>
      </c>
      <c r="C225" s="425" t="s">
        <v>650</v>
      </c>
      <c r="D225" s="425" t="s">
        <v>683</v>
      </c>
      <c r="E225" s="425">
        <v>0</v>
      </c>
    </row>
    <row r="226" spans="1:5" x14ac:dyDescent="0.3">
      <c r="A226" s="425" t="s">
        <v>84</v>
      </c>
      <c r="B226" s="425" t="s">
        <v>369</v>
      </c>
      <c r="C226" s="425" t="s">
        <v>675</v>
      </c>
      <c r="D226" s="425" t="s">
        <v>681</v>
      </c>
      <c r="E226" s="425">
        <v>0</v>
      </c>
    </row>
    <row r="227" spans="1:5" x14ac:dyDescent="0.3">
      <c r="A227" s="425" t="s">
        <v>84</v>
      </c>
      <c r="B227" s="425" t="s">
        <v>369</v>
      </c>
      <c r="C227" s="425" t="s">
        <v>675</v>
      </c>
      <c r="D227" s="425" t="s">
        <v>682</v>
      </c>
      <c r="E227" s="425">
        <v>1</v>
      </c>
    </row>
    <row r="228" spans="1:5" x14ac:dyDescent="0.3">
      <c r="A228" s="425" t="s">
        <v>84</v>
      </c>
      <c r="B228" s="425" t="s">
        <v>369</v>
      </c>
      <c r="C228" s="425" t="s">
        <v>675</v>
      </c>
      <c r="D228" s="425" t="s">
        <v>683</v>
      </c>
      <c r="E228" s="425">
        <v>2</v>
      </c>
    </row>
    <row r="229" spans="1:5" x14ac:dyDescent="0.3">
      <c r="A229" s="425" t="s">
        <v>84</v>
      </c>
      <c r="B229" s="425" t="s">
        <v>370</v>
      </c>
      <c r="C229" s="425" t="s">
        <v>650</v>
      </c>
      <c r="D229" s="425" t="s">
        <v>681</v>
      </c>
      <c r="E229" s="425">
        <v>0</v>
      </c>
    </row>
    <row r="230" spans="1:5" x14ac:dyDescent="0.3">
      <c r="A230" s="425" t="s">
        <v>84</v>
      </c>
      <c r="B230" s="425" t="s">
        <v>370</v>
      </c>
      <c r="C230" s="425" t="s">
        <v>650</v>
      </c>
      <c r="D230" s="425" t="s">
        <v>682</v>
      </c>
      <c r="E230" s="425">
        <v>0</v>
      </c>
    </row>
    <row r="231" spans="1:5" x14ac:dyDescent="0.3">
      <c r="A231" s="425" t="s">
        <v>84</v>
      </c>
      <c r="B231" s="425" t="s">
        <v>370</v>
      </c>
      <c r="C231" s="425" t="s">
        <v>650</v>
      </c>
      <c r="D231" s="425" t="s">
        <v>683</v>
      </c>
      <c r="E231" s="425">
        <v>0</v>
      </c>
    </row>
    <row r="232" spans="1:5" x14ac:dyDescent="0.3">
      <c r="A232" s="425" t="s">
        <v>84</v>
      </c>
      <c r="B232" s="425" t="s">
        <v>370</v>
      </c>
      <c r="C232" s="425" t="s">
        <v>675</v>
      </c>
      <c r="D232" s="425" t="s">
        <v>681</v>
      </c>
      <c r="E232" s="425">
        <v>0</v>
      </c>
    </row>
    <row r="233" spans="1:5" x14ac:dyDescent="0.3">
      <c r="A233" s="425" t="s">
        <v>84</v>
      </c>
      <c r="B233" s="425" t="s">
        <v>370</v>
      </c>
      <c r="C233" s="425" t="s">
        <v>675</v>
      </c>
      <c r="D233" s="425" t="s">
        <v>682</v>
      </c>
      <c r="E233" s="425">
        <v>1</v>
      </c>
    </row>
    <row r="234" spans="1:5" x14ac:dyDescent="0.3">
      <c r="A234" s="425" t="s">
        <v>84</v>
      </c>
      <c r="B234" s="425" t="s">
        <v>370</v>
      </c>
      <c r="C234" s="425" t="s">
        <v>675</v>
      </c>
      <c r="D234" s="425" t="s">
        <v>683</v>
      </c>
      <c r="E234" s="425">
        <v>2</v>
      </c>
    </row>
    <row r="235" spans="1:5" x14ac:dyDescent="0.3">
      <c r="A235" s="425" t="s">
        <v>84</v>
      </c>
      <c r="B235" s="425" t="s">
        <v>371</v>
      </c>
      <c r="C235" s="425" t="s">
        <v>650</v>
      </c>
      <c r="D235" s="425" t="s">
        <v>681</v>
      </c>
      <c r="E235" s="425">
        <v>0</v>
      </c>
    </row>
    <row r="236" spans="1:5" x14ac:dyDescent="0.3">
      <c r="A236" s="425" t="s">
        <v>84</v>
      </c>
      <c r="B236" s="425" t="s">
        <v>371</v>
      </c>
      <c r="C236" s="425" t="s">
        <v>650</v>
      </c>
      <c r="D236" s="425" t="s">
        <v>682</v>
      </c>
      <c r="E236" s="425">
        <v>0</v>
      </c>
    </row>
    <row r="237" spans="1:5" x14ac:dyDescent="0.3">
      <c r="A237" s="425" t="s">
        <v>84</v>
      </c>
      <c r="B237" s="425" t="s">
        <v>371</v>
      </c>
      <c r="C237" s="425" t="s">
        <v>650</v>
      </c>
      <c r="D237" s="425" t="s">
        <v>683</v>
      </c>
      <c r="E237" s="425">
        <v>0</v>
      </c>
    </row>
    <row r="238" spans="1:5" x14ac:dyDescent="0.3">
      <c r="A238" s="425" t="s">
        <v>84</v>
      </c>
      <c r="B238" s="425" t="s">
        <v>371</v>
      </c>
      <c r="C238" s="425" t="s">
        <v>675</v>
      </c>
      <c r="D238" s="425" t="s">
        <v>681</v>
      </c>
      <c r="E238" s="425">
        <v>0</v>
      </c>
    </row>
    <row r="239" spans="1:5" x14ac:dyDescent="0.3">
      <c r="A239" s="425" t="s">
        <v>84</v>
      </c>
      <c r="B239" s="425" t="s">
        <v>371</v>
      </c>
      <c r="C239" s="425" t="s">
        <v>675</v>
      </c>
      <c r="D239" s="425" t="s">
        <v>682</v>
      </c>
      <c r="E239" s="425">
        <v>1</v>
      </c>
    </row>
    <row r="240" spans="1:5" x14ac:dyDescent="0.3">
      <c r="A240" s="425" t="s">
        <v>84</v>
      </c>
      <c r="B240" s="425" t="s">
        <v>371</v>
      </c>
      <c r="C240" s="425" t="s">
        <v>675</v>
      </c>
      <c r="D240" s="425" t="s">
        <v>683</v>
      </c>
      <c r="E240" s="425">
        <v>2</v>
      </c>
    </row>
    <row r="241" spans="1:5" x14ac:dyDescent="0.3">
      <c r="A241" s="425" t="s">
        <v>86</v>
      </c>
      <c r="B241" s="425" t="s">
        <v>649</v>
      </c>
      <c r="C241" s="425" t="s">
        <v>649</v>
      </c>
      <c r="D241" s="425" t="s">
        <v>649</v>
      </c>
      <c r="E241" s="425">
        <v>2</v>
      </c>
    </row>
    <row r="242" spans="1:5" x14ac:dyDescent="0.3">
      <c r="A242" s="425" t="s">
        <v>88</v>
      </c>
      <c r="B242" s="425" t="s">
        <v>650</v>
      </c>
      <c r="C242" s="425" t="s">
        <v>649</v>
      </c>
      <c r="D242" s="425" t="s">
        <v>649</v>
      </c>
      <c r="E242" s="425">
        <v>0</v>
      </c>
    </row>
    <row r="243" spans="1:5" x14ac:dyDescent="0.3">
      <c r="A243" s="425" t="s">
        <v>88</v>
      </c>
      <c r="B243" s="425" t="s">
        <v>675</v>
      </c>
      <c r="C243" s="425" t="s">
        <v>649</v>
      </c>
      <c r="D243" s="425" t="s">
        <v>649</v>
      </c>
      <c r="E243" s="425">
        <v>2</v>
      </c>
    </row>
    <row r="244" spans="1:5" x14ac:dyDescent="0.3">
      <c r="A244" s="425" t="s">
        <v>90</v>
      </c>
      <c r="B244" s="425" t="s">
        <v>317</v>
      </c>
      <c r="C244" s="425" t="s">
        <v>649</v>
      </c>
      <c r="D244" s="425" t="s">
        <v>649</v>
      </c>
      <c r="E244" s="425">
        <v>0</v>
      </c>
    </row>
    <row r="245" spans="1:5" x14ac:dyDescent="0.3">
      <c r="A245" s="425" t="s">
        <v>90</v>
      </c>
      <c r="B245" s="425" t="s">
        <v>688</v>
      </c>
      <c r="C245" s="425" t="s">
        <v>649</v>
      </c>
      <c r="D245" s="425" t="s">
        <v>649</v>
      </c>
      <c r="E245" s="425">
        <v>2</v>
      </c>
    </row>
    <row r="246" spans="1:5" x14ac:dyDescent="0.3">
      <c r="A246" s="425" t="s">
        <v>90</v>
      </c>
      <c r="B246" s="425" t="s">
        <v>807</v>
      </c>
      <c r="C246" s="425" t="s">
        <v>649</v>
      </c>
      <c r="D246" s="425" t="s">
        <v>649</v>
      </c>
      <c r="E246" s="425">
        <v>4</v>
      </c>
    </row>
    <row r="247" spans="1:5" x14ac:dyDescent="0.3">
      <c r="A247" s="425" t="s">
        <v>92</v>
      </c>
      <c r="B247" s="425" t="s">
        <v>650</v>
      </c>
      <c r="C247" s="425" t="s">
        <v>650</v>
      </c>
      <c r="D247" s="425" t="s">
        <v>649</v>
      </c>
      <c r="E247" s="425">
        <v>0</v>
      </c>
    </row>
    <row r="248" spans="1:5" x14ac:dyDescent="0.3">
      <c r="A248" s="425" t="s">
        <v>92</v>
      </c>
      <c r="B248" s="425" t="s">
        <v>650</v>
      </c>
      <c r="C248" s="425" t="s">
        <v>675</v>
      </c>
      <c r="D248" s="425" t="s">
        <v>649</v>
      </c>
      <c r="E248" s="425">
        <v>0</v>
      </c>
    </row>
    <row r="249" spans="1:5" x14ac:dyDescent="0.3">
      <c r="A249" s="425" t="s">
        <v>92</v>
      </c>
      <c r="B249" s="425" t="s">
        <v>675</v>
      </c>
      <c r="C249" s="425" t="s">
        <v>650</v>
      </c>
      <c r="D249" s="425" t="s">
        <v>649</v>
      </c>
      <c r="E249" s="425">
        <v>2</v>
      </c>
    </row>
    <row r="250" spans="1:5" x14ac:dyDescent="0.3">
      <c r="A250" s="425" t="s">
        <v>92</v>
      </c>
      <c r="B250" s="425" t="s">
        <v>675</v>
      </c>
      <c r="C250" s="425" t="s">
        <v>675</v>
      </c>
      <c r="D250" s="425" t="s">
        <v>649</v>
      </c>
      <c r="E250" s="425">
        <v>3</v>
      </c>
    </row>
    <row r="251" spans="1:5" x14ac:dyDescent="0.3">
      <c r="A251" s="581" t="s">
        <v>94</v>
      </c>
      <c r="B251" s="583" t="s">
        <v>689</v>
      </c>
      <c r="C251" s="583" t="s">
        <v>689</v>
      </c>
      <c r="D251" s="581" t="s">
        <v>650</v>
      </c>
      <c r="E251" s="581">
        <v>0</v>
      </c>
    </row>
    <row r="252" spans="1:5" x14ac:dyDescent="0.3">
      <c r="A252" s="581" t="s">
        <v>94</v>
      </c>
      <c r="B252" s="583" t="s">
        <v>689</v>
      </c>
      <c r="C252" s="583" t="s">
        <v>689</v>
      </c>
      <c r="D252" s="581" t="s">
        <v>675</v>
      </c>
      <c r="E252" s="581">
        <v>1</v>
      </c>
    </row>
    <row r="253" spans="1:5" x14ac:dyDescent="0.3">
      <c r="A253" s="581" t="s">
        <v>94</v>
      </c>
      <c r="B253" s="583" t="s">
        <v>689</v>
      </c>
      <c r="C253" s="591" t="s">
        <v>846</v>
      </c>
      <c r="D253" s="581" t="s">
        <v>650</v>
      </c>
      <c r="E253" s="581">
        <v>1</v>
      </c>
    </row>
    <row r="254" spans="1:5" x14ac:dyDescent="0.3">
      <c r="A254" s="581" t="s">
        <v>94</v>
      </c>
      <c r="B254" s="583" t="s">
        <v>689</v>
      </c>
      <c r="C254" s="591" t="s">
        <v>846</v>
      </c>
      <c r="D254" s="581" t="s">
        <v>675</v>
      </c>
      <c r="E254" s="581">
        <v>2</v>
      </c>
    </row>
    <row r="255" spans="1:5" x14ac:dyDescent="0.3">
      <c r="A255" s="581" t="s">
        <v>94</v>
      </c>
      <c r="B255" s="583" t="s">
        <v>689</v>
      </c>
      <c r="C255" s="583" t="s">
        <v>680</v>
      </c>
      <c r="D255" s="581" t="s">
        <v>650</v>
      </c>
      <c r="E255" s="581">
        <v>2</v>
      </c>
    </row>
    <row r="256" spans="1:5" x14ac:dyDescent="0.3">
      <c r="A256" s="581" t="s">
        <v>94</v>
      </c>
      <c r="B256" s="583" t="s">
        <v>689</v>
      </c>
      <c r="C256" s="583" t="s">
        <v>680</v>
      </c>
      <c r="D256" s="581" t="s">
        <v>675</v>
      </c>
      <c r="E256" s="581">
        <v>3</v>
      </c>
    </row>
    <row r="257" spans="1:5" x14ac:dyDescent="0.3">
      <c r="A257" s="581" t="s">
        <v>94</v>
      </c>
      <c r="B257" s="583" t="s">
        <v>845</v>
      </c>
      <c r="C257" s="583" t="s">
        <v>689</v>
      </c>
      <c r="D257" s="581" t="s">
        <v>650</v>
      </c>
      <c r="E257" s="581">
        <v>2</v>
      </c>
    </row>
    <row r="258" spans="1:5" x14ac:dyDescent="0.3">
      <c r="A258" s="581" t="s">
        <v>94</v>
      </c>
      <c r="B258" s="583" t="s">
        <v>845</v>
      </c>
      <c r="C258" s="583" t="s">
        <v>689</v>
      </c>
      <c r="D258" s="581" t="s">
        <v>675</v>
      </c>
      <c r="E258" s="581">
        <v>2</v>
      </c>
    </row>
    <row r="259" spans="1:5" x14ac:dyDescent="0.3">
      <c r="A259" s="581" t="s">
        <v>94</v>
      </c>
      <c r="B259" s="583" t="s">
        <v>845</v>
      </c>
      <c r="C259" s="591" t="s">
        <v>846</v>
      </c>
      <c r="D259" s="581" t="s">
        <v>650</v>
      </c>
      <c r="E259" s="581">
        <v>2</v>
      </c>
    </row>
    <row r="260" spans="1:5" x14ac:dyDescent="0.3">
      <c r="A260" s="581" t="s">
        <v>94</v>
      </c>
      <c r="B260" s="583" t="s">
        <v>845</v>
      </c>
      <c r="C260" s="591" t="s">
        <v>846</v>
      </c>
      <c r="D260" s="581" t="s">
        <v>675</v>
      </c>
      <c r="E260" s="581">
        <v>2</v>
      </c>
    </row>
    <row r="261" spans="1:5" x14ac:dyDescent="0.3">
      <c r="A261" s="581" t="s">
        <v>94</v>
      </c>
      <c r="B261" s="583" t="s">
        <v>845</v>
      </c>
      <c r="C261" s="583" t="s">
        <v>680</v>
      </c>
      <c r="D261" s="581" t="s">
        <v>650</v>
      </c>
      <c r="E261" s="581">
        <v>3</v>
      </c>
    </row>
    <row r="262" spans="1:5" x14ac:dyDescent="0.3">
      <c r="A262" s="581" t="s">
        <v>94</v>
      </c>
      <c r="B262" s="583" t="s">
        <v>845</v>
      </c>
      <c r="C262" s="583" t="s">
        <v>680</v>
      </c>
      <c r="D262" s="581" t="s">
        <v>675</v>
      </c>
      <c r="E262" s="581">
        <v>3</v>
      </c>
    </row>
    <row r="263" spans="1:5" x14ac:dyDescent="0.3">
      <c r="A263" s="581" t="s">
        <v>94</v>
      </c>
      <c r="B263" s="583" t="s">
        <v>817</v>
      </c>
      <c r="C263" s="583" t="s">
        <v>689</v>
      </c>
      <c r="D263" s="581" t="s">
        <v>650</v>
      </c>
      <c r="E263" s="581">
        <v>2</v>
      </c>
    </row>
    <row r="264" spans="1:5" x14ac:dyDescent="0.3">
      <c r="A264" s="581" t="s">
        <v>94</v>
      </c>
      <c r="B264" s="583" t="s">
        <v>817</v>
      </c>
      <c r="C264" s="583" t="s">
        <v>689</v>
      </c>
      <c r="D264" s="581" t="s">
        <v>675</v>
      </c>
      <c r="E264" s="581">
        <v>3</v>
      </c>
    </row>
    <row r="265" spans="1:5" x14ac:dyDescent="0.3">
      <c r="A265" s="581" t="s">
        <v>94</v>
      </c>
      <c r="B265" s="583" t="s">
        <v>817</v>
      </c>
      <c r="C265" s="591" t="s">
        <v>846</v>
      </c>
      <c r="D265" s="581" t="s">
        <v>650</v>
      </c>
      <c r="E265" s="581">
        <v>3</v>
      </c>
    </row>
    <row r="266" spans="1:5" x14ac:dyDescent="0.3">
      <c r="A266" s="581" t="s">
        <v>94</v>
      </c>
      <c r="B266" s="583" t="s">
        <v>817</v>
      </c>
      <c r="C266" s="591" t="s">
        <v>846</v>
      </c>
      <c r="D266" s="581" t="s">
        <v>675</v>
      </c>
      <c r="E266" s="581">
        <v>4</v>
      </c>
    </row>
    <row r="267" spans="1:5" x14ac:dyDescent="0.3">
      <c r="A267" s="581" t="s">
        <v>94</v>
      </c>
      <c r="B267" s="583" t="s">
        <v>817</v>
      </c>
      <c r="C267" s="583" t="s">
        <v>680</v>
      </c>
      <c r="D267" s="581" t="s">
        <v>650</v>
      </c>
      <c r="E267" s="581">
        <v>4</v>
      </c>
    </row>
    <row r="268" spans="1:5" x14ac:dyDescent="0.3">
      <c r="A268" s="581" t="s">
        <v>94</v>
      </c>
      <c r="B268" s="583" t="s">
        <v>817</v>
      </c>
      <c r="C268" s="583" t="s">
        <v>680</v>
      </c>
      <c r="D268" s="581" t="s">
        <v>675</v>
      </c>
      <c r="E268" s="581">
        <v>4</v>
      </c>
    </row>
    <row r="269" spans="1:5" x14ac:dyDescent="0.3">
      <c r="A269" s="581" t="s">
        <v>98</v>
      </c>
      <c r="B269" s="581" t="s">
        <v>678</v>
      </c>
      <c r="C269" s="584" t="s">
        <v>689</v>
      </c>
      <c r="D269" s="581" t="s">
        <v>650</v>
      </c>
      <c r="E269" s="581">
        <v>0</v>
      </c>
    </row>
    <row r="270" spans="1:5" x14ac:dyDescent="0.3">
      <c r="A270" s="581" t="s">
        <v>98</v>
      </c>
      <c r="B270" s="581" t="s">
        <v>678</v>
      </c>
      <c r="C270" s="584" t="s">
        <v>689</v>
      </c>
      <c r="D270" s="581" t="s">
        <v>675</v>
      </c>
      <c r="E270" s="581">
        <v>1</v>
      </c>
    </row>
    <row r="271" spans="1:5" x14ac:dyDescent="0.3">
      <c r="A271" s="581" t="s">
        <v>98</v>
      </c>
      <c r="B271" s="581" t="s">
        <v>678</v>
      </c>
      <c r="C271" s="584" t="s">
        <v>845</v>
      </c>
      <c r="D271" s="581" t="s">
        <v>650</v>
      </c>
      <c r="E271" s="581">
        <v>0</v>
      </c>
    </row>
    <row r="272" spans="1:5" x14ac:dyDescent="0.3">
      <c r="A272" s="581" t="s">
        <v>98</v>
      </c>
      <c r="B272" s="581" t="s">
        <v>678</v>
      </c>
      <c r="C272" s="584" t="s">
        <v>845</v>
      </c>
      <c r="D272" s="581" t="s">
        <v>675</v>
      </c>
      <c r="E272" s="581">
        <v>1</v>
      </c>
    </row>
    <row r="273" spans="1:5" x14ac:dyDescent="0.3">
      <c r="A273" s="581" t="s">
        <v>98</v>
      </c>
      <c r="B273" s="581" t="s">
        <v>678</v>
      </c>
      <c r="C273" s="584" t="s">
        <v>817</v>
      </c>
      <c r="D273" s="581" t="s">
        <v>650</v>
      </c>
      <c r="E273" s="581">
        <v>1</v>
      </c>
    </row>
    <row r="274" spans="1:5" x14ac:dyDescent="0.3">
      <c r="A274" s="581" t="s">
        <v>98</v>
      </c>
      <c r="B274" s="581" t="s">
        <v>678</v>
      </c>
      <c r="C274" s="584" t="s">
        <v>817</v>
      </c>
      <c r="D274" s="581" t="s">
        <v>675</v>
      </c>
      <c r="E274" s="581">
        <v>2</v>
      </c>
    </row>
    <row r="275" spans="1:5" x14ac:dyDescent="0.3">
      <c r="A275" s="581" t="s">
        <v>98</v>
      </c>
      <c r="B275" s="581" t="s">
        <v>677</v>
      </c>
      <c r="C275" s="584" t="s">
        <v>689</v>
      </c>
      <c r="D275" s="581" t="s">
        <v>650</v>
      </c>
      <c r="E275" s="581">
        <v>1</v>
      </c>
    </row>
    <row r="276" spans="1:5" x14ac:dyDescent="0.3">
      <c r="A276" s="581" t="s">
        <v>98</v>
      </c>
      <c r="B276" s="581" t="s">
        <v>677</v>
      </c>
      <c r="C276" s="584" t="s">
        <v>689</v>
      </c>
      <c r="D276" s="581" t="s">
        <v>675</v>
      </c>
      <c r="E276" s="581">
        <v>2</v>
      </c>
    </row>
    <row r="277" spans="1:5" x14ac:dyDescent="0.3">
      <c r="A277" s="581" t="s">
        <v>98</v>
      </c>
      <c r="B277" s="581" t="s">
        <v>677</v>
      </c>
      <c r="C277" s="584" t="s">
        <v>845</v>
      </c>
      <c r="D277" s="581" t="s">
        <v>650</v>
      </c>
      <c r="E277" s="581">
        <v>1</v>
      </c>
    </row>
    <row r="278" spans="1:5" x14ac:dyDescent="0.3">
      <c r="A278" s="581" t="s">
        <v>98</v>
      </c>
      <c r="B278" s="581" t="s">
        <v>677</v>
      </c>
      <c r="C278" s="584" t="s">
        <v>845</v>
      </c>
      <c r="D278" s="581" t="s">
        <v>675</v>
      </c>
      <c r="E278" s="581">
        <v>2</v>
      </c>
    </row>
    <row r="279" spans="1:5" x14ac:dyDescent="0.3">
      <c r="A279" s="581" t="s">
        <v>98</v>
      </c>
      <c r="B279" s="581" t="s">
        <v>677</v>
      </c>
      <c r="C279" s="584" t="s">
        <v>817</v>
      </c>
      <c r="D279" s="581" t="s">
        <v>650</v>
      </c>
      <c r="E279" s="581">
        <v>2</v>
      </c>
    </row>
    <row r="280" spans="1:5" x14ac:dyDescent="0.3">
      <c r="A280" s="581" t="s">
        <v>98</v>
      </c>
      <c r="B280" s="587" t="s">
        <v>677</v>
      </c>
      <c r="C280" s="584" t="s">
        <v>817</v>
      </c>
      <c r="D280" s="581" t="s">
        <v>675</v>
      </c>
      <c r="E280" s="581">
        <v>3</v>
      </c>
    </row>
    <row r="281" spans="1:5" x14ac:dyDescent="0.3">
      <c r="A281" s="581" t="s">
        <v>98</v>
      </c>
      <c r="B281" s="581" t="s">
        <v>676</v>
      </c>
      <c r="C281" s="584" t="s">
        <v>689</v>
      </c>
      <c r="D281" s="581" t="s">
        <v>650</v>
      </c>
      <c r="E281" s="581">
        <v>2</v>
      </c>
    </row>
    <row r="282" spans="1:5" x14ac:dyDescent="0.3">
      <c r="A282" s="581" t="s">
        <v>98</v>
      </c>
      <c r="B282" s="581" t="s">
        <v>676</v>
      </c>
      <c r="C282" s="584" t="s">
        <v>689</v>
      </c>
      <c r="D282" s="581" t="s">
        <v>675</v>
      </c>
      <c r="E282" s="581">
        <v>3</v>
      </c>
    </row>
    <row r="283" spans="1:5" x14ac:dyDescent="0.3">
      <c r="A283" s="581" t="s">
        <v>98</v>
      </c>
      <c r="B283" s="581" t="s">
        <v>676</v>
      </c>
      <c r="C283" s="584" t="s">
        <v>845</v>
      </c>
      <c r="D283" s="581" t="s">
        <v>650</v>
      </c>
      <c r="E283" s="581">
        <v>2</v>
      </c>
    </row>
    <row r="284" spans="1:5" x14ac:dyDescent="0.3">
      <c r="A284" s="581" t="s">
        <v>98</v>
      </c>
      <c r="B284" s="581" t="s">
        <v>676</v>
      </c>
      <c r="C284" s="584" t="s">
        <v>845</v>
      </c>
      <c r="D284" s="581" t="s">
        <v>675</v>
      </c>
      <c r="E284" s="581">
        <v>3</v>
      </c>
    </row>
    <row r="285" spans="1:5" x14ac:dyDescent="0.3">
      <c r="A285" s="581" t="s">
        <v>98</v>
      </c>
      <c r="B285" s="581" t="s">
        <v>676</v>
      </c>
      <c r="C285" s="584" t="s">
        <v>817</v>
      </c>
      <c r="D285" s="581" t="s">
        <v>650</v>
      </c>
      <c r="E285" s="581">
        <v>3</v>
      </c>
    </row>
    <row r="286" spans="1:5" x14ac:dyDescent="0.3">
      <c r="A286" s="581" t="s">
        <v>98</v>
      </c>
      <c r="B286" s="581" t="s">
        <v>676</v>
      </c>
      <c r="C286" s="584" t="s">
        <v>817</v>
      </c>
      <c r="D286" s="581" t="s">
        <v>675</v>
      </c>
      <c r="E286" s="581">
        <v>4</v>
      </c>
    </row>
    <row r="287" spans="1:5" x14ac:dyDescent="0.3">
      <c r="A287" s="581" t="s">
        <v>427</v>
      </c>
      <c r="B287" s="581" t="s">
        <v>689</v>
      </c>
      <c r="C287" s="581" t="s">
        <v>681</v>
      </c>
      <c r="D287" s="582" t="s">
        <v>649</v>
      </c>
      <c r="E287" s="581">
        <v>0</v>
      </c>
    </row>
    <row r="288" spans="1:5" x14ac:dyDescent="0.3">
      <c r="A288" s="581" t="s">
        <v>427</v>
      </c>
      <c r="B288" s="581" t="s">
        <v>689</v>
      </c>
      <c r="C288" s="581" t="s">
        <v>682</v>
      </c>
      <c r="D288" s="582" t="s">
        <v>649</v>
      </c>
      <c r="E288" s="581">
        <v>1</v>
      </c>
    </row>
    <row r="289" spans="1:5" x14ac:dyDescent="0.3">
      <c r="A289" s="581" t="s">
        <v>427</v>
      </c>
      <c r="B289" s="581" t="s">
        <v>689</v>
      </c>
      <c r="C289" s="581" t="s">
        <v>683</v>
      </c>
      <c r="D289" s="582" t="s">
        <v>649</v>
      </c>
      <c r="E289" s="581">
        <v>2</v>
      </c>
    </row>
    <row r="290" spans="1:5" x14ac:dyDescent="0.3">
      <c r="A290" s="581" t="s">
        <v>427</v>
      </c>
      <c r="B290" s="582" t="s">
        <v>843</v>
      </c>
      <c r="C290" s="581" t="s">
        <v>681</v>
      </c>
      <c r="D290" s="582" t="s">
        <v>649</v>
      </c>
      <c r="E290" s="581">
        <v>0</v>
      </c>
    </row>
    <row r="291" spans="1:5" x14ac:dyDescent="0.3">
      <c r="A291" s="581" t="s">
        <v>427</v>
      </c>
      <c r="B291" s="582" t="s">
        <v>843</v>
      </c>
      <c r="C291" s="581" t="s">
        <v>682</v>
      </c>
      <c r="D291" s="582" t="s">
        <v>649</v>
      </c>
      <c r="E291" s="581">
        <v>2</v>
      </c>
    </row>
    <row r="292" spans="1:5" x14ac:dyDescent="0.3">
      <c r="A292" s="581" t="s">
        <v>427</v>
      </c>
      <c r="B292" s="582" t="s">
        <v>843</v>
      </c>
      <c r="C292" s="581" t="s">
        <v>683</v>
      </c>
      <c r="D292" s="582" t="s">
        <v>649</v>
      </c>
      <c r="E292" s="581">
        <v>3</v>
      </c>
    </row>
    <row r="293" spans="1:5" x14ac:dyDescent="0.3">
      <c r="A293" s="581" t="s">
        <v>427</v>
      </c>
      <c r="B293" s="582" t="s">
        <v>680</v>
      </c>
      <c r="C293" s="581" t="s">
        <v>681</v>
      </c>
      <c r="D293" s="582" t="s">
        <v>649</v>
      </c>
      <c r="E293" s="581">
        <v>2</v>
      </c>
    </row>
    <row r="294" spans="1:5" x14ac:dyDescent="0.3">
      <c r="A294" s="581" t="s">
        <v>427</v>
      </c>
      <c r="B294" s="582" t="s">
        <v>680</v>
      </c>
      <c r="C294" s="582" t="s">
        <v>682</v>
      </c>
      <c r="D294" s="582" t="s">
        <v>649</v>
      </c>
      <c r="E294" s="581">
        <v>3</v>
      </c>
    </row>
    <row r="295" spans="1:5" x14ac:dyDescent="0.3">
      <c r="A295" s="581" t="s">
        <v>427</v>
      </c>
      <c r="B295" s="582" t="s">
        <v>680</v>
      </c>
      <c r="C295" s="581" t="s">
        <v>683</v>
      </c>
      <c r="D295" s="582" t="s">
        <v>649</v>
      </c>
      <c r="E295" s="581">
        <v>4</v>
      </c>
    </row>
    <row r="296" spans="1:5" x14ac:dyDescent="0.3">
      <c r="A296" s="425" t="s">
        <v>104</v>
      </c>
      <c r="B296" s="425" t="s">
        <v>649</v>
      </c>
      <c r="C296" s="425" t="s">
        <v>649</v>
      </c>
      <c r="D296" s="425" t="s">
        <v>649</v>
      </c>
      <c r="E296" s="425">
        <v>2</v>
      </c>
    </row>
    <row r="297" spans="1:5" x14ac:dyDescent="0.3">
      <c r="A297" s="425" t="s">
        <v>106</v>
      </c>
      <c r="B297" s="425" t="s">
        <v>675</v>
      </c>
      <c r="C297" s="425" t="s">
        <v>649</v>
      </c>
      <c r="D297" s="425" t="s">
        <v>649</v>
      </c>
      <c r="E297" s="425">
        <v>2</v>
      </c>
    </row>
    <row r="298" spans="1:5" x14ac:dyDescent="0.3">
      <c r="A298" s="425" t="s">
        <v>106</v>
      </c>
      <c r="B298" s="425" t="s">
        <v>650</v>
      </c>
      <c r="C298" s="425" t="s">
        <v>649</v>
      </c>
      <c r="D298" s="425" t="s">
        <v>649</v>
      </c>
      <c r="E298" s="425">
        <v>1</v>
      </c>
    </row>
    <row r="299" spans="1:5" x14ac:dyDescent="0.3">
      <c r="A299" s="425" t="s">
        <v>429</v>
      </c>
      <c r="B299" s="425" t="s">
        <v>650</v>
      </c>
      <c r="C299" s="425" t="s">
        <v>650</v>
      </c>
      <c r="D299" s="425" t="s">
        <v>649</v>
      </c>
      <c r="E299" s="425">
        <v>0</v>
      </c>
    </row>
    <row r="300" spans="1:5" x14ac:dyDescent="0.3">
      <c r="A300" s="425" t="s">
        <v>429</v>
      </c>
      <c r="B300" s="425" t="s">
        <v>650</v>
      </c>
      <c r="C300" s="425" t="s">
        <v>675</v>
      </c>
      <c r="D300" s="425" t="s">
        <v>649</v>
      </c>
      <c r="E300" s="425">
        <v>1</v>
      </c>
    </row>
    <row r="301" spans="1:5" x14ac:dyDescent="0.3">
      <c r="A301" s="425" t="s">
        <v>429</v>
      </c>
      <c r="B301" s="425" t="s">
        <v>679</v>
      </c>
      <c r="C301" s="425" t="s">
        <v>650</v>
      </c>
      <c r="D301" s="425" t="s">
        <v>649</v>
      </c>
      <c r="E301" s="425">
        <v>2</v>
      </c>
    </row>
    <row r="302" spans="1:5" x14ac:dyDescent="0.3">
      <c r="A302" s="425" t="s">
        <v>429</v>
      </c>
      <c r="B302" s="425" t="s">
        <v>679</v>
      </c>
      <c r="C302" s="425" t="s">
        <v>675</v>
      </c>
      <c r="D302" s="425" t="s">
        <v>649</v>
      </c>
      <c r="E302" s="425">
        <v>4</v>
      </c>
    </row>
    <row r="303" spans="1:5" x14ac:dyDescent="0.3">
      <c r="A303" s="425" t="s">
        <v>430</v>
      </c>
      <c r="B303" s="425" t="s">
        <v>650</v>
      </c>
      <c r="C303" s="425" t="s">
        <v>649</v>
      </c>
      <c r="D303" s="425" t="s">
        <v>649</v>
      </c>
      <c r="E303" s="425">
        <v>2</v>
      </c>
    </row>
    <row r="304" spans="1:5" x14ac:dyDescent="0.3">
      <c r="A304" s="425" t="s">
        <v>430</v>
      </c>
      <c r="B304" s="425" t="s">
        <v>675</v>
      </c>
      <c r="C304" s="425" t="s">
        <v>649</v>
      </c>
      <c r="D304" s="425" t="s">
        <v>649</v>
      </c>
      <c r="E304" s="425">
        <v>3</v>
      </c>
    </row>
    <row r="305" spans="1:5" x14ac:dyDescent="0.3">
      <c r="A305" s="425" t="s">
        <v>431</v>
      </c>
      <c r="B305" s="425" t="s">
        <v>362</v>
      </c>
      <c r="C305" s="425" t="s">
        <v>686</v>
      </c>
      <c r="D305" s="425" t="s">
        <v>649</v>
      </c>
      <c r="E305" s="425">
        <v>2</v>
      </c>
    </row>
    <row r="306" spans="1:5" x14ac:dyDescent="0.3">
      <c r="A306" s="425" t="s">
        <v>431</v>
      </c>
      <c r="B306" s="425" t="s">
        <v>362</v>
      </c>
      <c r="C306" s="425" t="s">
        <v>687</v>
      </c>
      <c r="D306" s="425" t="s">
        <v>649</v>
      </c>
      <c r="E306" s="425">
        <v>3</v>
      </c>
    </row>
    <row r="307" spans="1:5" x14ac:dyDescent="0.3">
      <c r="A307" s="425" t="s">
        <v>431</v>
      </c>
      <c r="B307" s="425" t="s">
        <v>363</v>
      </c>
      <c r="C307" s="425" t="s">
        <v>686</v>
      </c>
      <c r="D307" s="425" t="s">
        <v>649</v>
      </c>
      <c r="E307" s="425">
        <v>1</v>
      </c>
    </row>
    <row r="308" spans="1:5" x14ac:dyDescent="0.3">
      <c r="A308" s="425" t="s">
        <v>431</v>
      </c>
      <c r="B308" s="425" t="s">
        <v>363</v>
      </c>
      <c r="C308" s="425" t="s">
        <v>687</v>
      </c>
      <c r="D308" s="425" t="s">
        <v>649</v>
      </c>
      <c r="E308" s="425">
        <v>2</v>
      </c>
    </row>
    <row r="309" spans="1:5" x14ac:dyDescent="0.3">
      <c r="A309" s="425" t="s">
        <v>431</v>
      </c>
      <c r="B309" s="425" t="s">
        <v>364</v>
      </c>
      <c r="C309" s="425" t="s">
        <v>686</v>
      </c>
      <c r="D309" s="425" t="s">
        <v>649</v>
      </c>
      <c r="E309" s="425">
        <v>2</v>
      </c>
    </row>
    <row r="310" spans="1:5" x14ac:dyDescent="0.3">
      <c r="A310" s="425" t="s">
        <v>431</v>
      </c>
      <c r="B310" s="425" t="s">
        <v>364</v>
      </c>
      <c r="C310" s="425" t="s">
        <v>687</v>
      </c>
      <c r="D310" s="425" t="s">
        <v>649</v>
      </c>
      <c r="E310" s="425">
        <v>3</v>
      </c>
    </row>
    <row r="311" spans="1:5" x14ac:dyDescent="0.3">
      <c r="A311" s="425" t="s">
        <v>431</v>
      </c>
      <c r="B311" s="425" t="s">
        <v>365</v>
      </c>
      <c r="C311" s="425" t="s">
        <v>686</v>
      </c>
      <c r="D311" s="425" t="s">
        <v>649</v>
      </c>
      <c r="E311" s="425">
        <v>2</v>
      </c>
    </row>
    <row r="312" spans="1:5" x14ac:dyDescent="0.3">
      <c r="A312" s="425" t="s">
        <v>431</v>
      </c>
      <c r="B312" s="425" t="s">
        <v>365</v>
      </c>
      <c r="C312" s="425" t="s">
        <v>687</v>
      </c>
      <c r="D312" s="425" t="s">
        <v>649</v>
      </c>
      <c r="E312" s="425">
        <v>3</v>
      </c>
    </row>
    <row r="313" spans="1:5" x14ac:dyDescent="0.3">
      <c r="A313" s="425" t="s">
        <v>431</v>
      </c>
      <c r="B313" s="425" t="s">
        <v>366</v>
      </c>
      <c r="C313" s="425" t="s">
        <v>686</v>
      </c>
      <c r="D313" s="425" t="s">
        <v>649</v>
      </c>
      <c r="E313" s="425">
        <v>1</v>
      </c>
    </row>
    <row r="314" spans="1:5" x14ac:dyDescent="0.3">
      <c r="A314" s="425" t="s">
        <v>431</v>
      </c>
      <c r="B314" s="425" t="s">
        <v>366</v>
      </c>
      <c r="C314" s="425" t="s">
        <v>687</v>
      </c>
      <c r="D314" s="425" t="s">
        <v>649</v>
      </c>
      <c r="E314" s="425">
        <v>2</v>
      </c>
    </row>
    <row r="315" spans="1:5" x14ac:dyDescent="0.3">
      <c r="A315" s="425" t="s">
        <v>431</v>
      </c>
      <c r="B315" s="425" t="s">
        <v>176</v>
      </c>
      <c r="C315" s="425" t="s">
        <v>686</v>
      </c>
      <c r="D315" s="425" t="s">
        <v>649</v>
      </c>
      <c r="E315" s="425">
        <v>2</v>
      </c>
    </row>
    <row r="316" spans="1:5" x14ac:dyDescent="0.3">
      <c r="A316" s="425" t="s">
        <v>431</v>
      </c>
      <c r="B316" s="425" t="s">
        <v>176</v>
      </c>
      <c r="C316" s="425" t="s">
        <v>687</v>
      </c>
      <c r="D316" s="425" t="s">
        <v>649</v>
      </c>
      <c r="E316" s="425">
        <v>3</v>
      </c>
    </row>
    <row r="317" spans="1:5" x14ac:dyDescent="0.3">
      <c r="A317" s="425" t="s">
        <v>431</v>
      </c>
      <c r="B317" s="425" t="s">
        <v>367</v>
      </c>
      <c r="C317" s="425" t="s">
        <v>686</v>
      </c>
      <c r="D317" s="425" t="s">
        <v>649</v>
      </c>
      <c r="E317" s="425">
        <v>1</v>
      </c>
    </row>
    <row r="318" spans="1:5" x14ac:dyDescent="0.3">
      <c r="A318" s="425" t="s">
        <v>431</v>
      </c>
      <c r="B318" s="425" t="s">
        <v>367</v>
      </c>
      <c r="C318" s="425" t="s">
        <v>687</v>
      </c>
      <c r="D318" s="425" t="s">
        <v>649</v>
      </c>
      <c r="E318" s="425">
        <v>2</v>
      </c>
    </row>
    <row r="319" spans="1:5" x14ac:dyDescent="0.3">
      <c r="A319" s="425" t="s">
        <v>431</v>
      </c>
      <c r="B319" s="425" t="s">
        <v>368</v>
      </c>
      <c r="C319" s="425" t="s">
        <v>686</v>
      </c>
      <c r="D319" s="425" t="s">
        <v>649</v>
      </c>
      <c r="E319" s="425">
        <v>1</v>
      </c>
    </row>
    <row r="320" spans="1:5" x14ac:dyDescent="0.3">
      <c r="A320" s="425" t="s">
        <v>431</v>
      </c>
      <c r="B320" s="425" t="s">
        <v>368</v>
      </c>
      <c r="C320" s="425" t="s">
        <v>687</v>
      </c>
      <c r="D320" s="425" t="s">
        <v>649</v>
      </c>
      <c r="E320" s="425">
        <v>2</v>
      </c>
    </row>
    <row r="321" spans="1:5" x14ac:dyDescent="0.3">
      <c r="A321" s="425" t="s">
        <v>431</v>
      </c>
      <c r="B321" s="425" t="s">
        <v>369</v>
      </c>
      <c r="C321" s="425" t="s">
        <v>686</v>
      </c>
      <c r="D321" s="425" t="s">
        <v>649</v>
      </c>
      <c r="E321" s="425">
        <v>0</v>
      </c>
    </row>
    <row r="322" spans="1:5" x14ac:dyDescent="0.3">
      <c r="A322" s="425" t="s">
        <v>431</v>
      </c>
      <c r="B322" s="425" t="s">
        <v>369</v>
      </c>
      <c r="C322" s="425" t="s">
        <v>687</v>
      </c>
      <c r="D322" s="425" t="s">
        <v>649</v>
      </c>
      <c r="E322" s="425">
        <v>1</v>
      </c>
    </row>
    <row r="323" spans="1:5" x14ac:dyDescent="0.3">
      <c r="A323" s="425" t="s">
        <v>431</v>
      </c>
      <c r="B323" s="425" t="s">
        <v>370</v>
      </c>
      <c r="C323" s="425" t="s">
        <v>686</v>
      </c>
      <c r="D323" s="425" t="s">
        <v>649</v>
      </c>
      <c r="E323" s="425">
        <v>1</v>
      </c>
    </row>
    <row r="324" spans="1:5" x14ac:dyDescent="0.3">
      <c r="A324" s="425" t="s">
        <v>431</v>
      </c>
      <c r="B324" s="425" t="s">
        <v>370</v>
      </c>
      <c r="C324" s="425" t="s">
        <v>687</v>
      </c>
      <c r="D324" s="425" t="s">
        <v>649</v>
      </c>
      <c r="E324" s="425">
        <v>2</v>
      </c>
    </row>
    <row r="325" spans="1:5" x14ac:dyDescent="0.3">
      <c r="A325" s="425" t="s">
        <v>431</v>
      </c>
      <c r="B325" s="425" t="s">
        <v>371</v>
      </c>
      <c r="C325" s="425" t="s">
        <v>686</v>
      </c>
      <c r="D325" s="425" t="s">
        <v>649</v>
      </c>
      <c r="E325" s="425">
        <v>1</v>
      </c>
    </row>
    <row r="326" spans="1:5" x14ac:dyDescent="0.3">
      <c r="A326" s="425" t="s">
        <v>431</v>
      </c>
      <c r="B326" s="425" t="s">
        <v>371</v>
      </c>
      <c r="C326" s="425" t="s">
        <v>687</v>
      </c>
      <c r="D326" s="425" t="s">
        <v>649</v>
      </c>
      <c r="E326" s="425">
        <v>2</v>
      </c>
    </row>
  </sheetData>
  <sheetProtection algorithmName="SHA-512" hashValue="SAYUNXmuwzsaYz3f4YdgYgaS5d7JfrRz1p/jHTuUBoRFCSryYr6Ju70IOXUM/EEKSWUTkV+9t/4rkP1jaVDc0w==" saltValue="fJ3gTRzceNbARHcXolwUOA==" spinCount="100000" sheet="1" objects="1" scenarios="1" formatCells="0" formatColumns="0" formatRows="0"/>
  <customSheetViews>
    <customSheetView guid="{2F9A33C5-705D-4A07-ADB6-21E456C526C6}" state="hidden">
      <pane ySplit="1" topLeftCell="A178" activePane="bottomLeft" state="frozenSplit"/>
      <selection pane="bottomLeft" activeCell="B292" sqref="B292"/>
      <pageMargins left="0.7" right="0.7" top="0.75" bottom="0.75" header="0.3" footer="0.3"/>
      <pageSetup paperSize="9" orientation="portrait" horizontalDpi="4294967293" verticalDpi="0" r:id="rId1"/>
    </customSheetView>
    <customSheetView guid="{0F24A28B-06F9-4620-BAD4-B239F41FF00A}" state="hidden">
      <pane ySplit="1" topLeftCell="A178" activePane="bottomLeft" state="frozenSplit"/>
      <selection pane="bottomLeft" activeCell="B292" sqref="B292"/>
      <pageMargins left="0.7" right="0.7" top="0.75" bottom="0.75" header="0.3" footer="0.3"/>
      <pageSetup paperSize="9" orientation="portrait" horizontalDpi="4294967293" verticalDpi="0" r:id="rId2"/>
    </customSheetView>
    <customSheetView guid="{856130BF-2D6B-484A-B5FC-68659BABEC5B}" state="hidden">
      <pane ySplit="1" topLeftCell="A178" activePane="bottomLeft" state="frozenSplit"/>
      <selection pane="bottomLeft" activeCell="B292" sqref="B292"/>
      <pageMargins left="0.7" right="0.7" top="0.75" bottom="0.75" header="0.3" footer="0.3"/>
      <pageSetup paperSize="9" orientation="portrait" horizontalDpi="4294967293" verticalDpi="0" r:id="rId3"/>
    </customSheetView>
    <customSheetView guid="{C1EC460D-BC24-4B7C-8A42-4C4CAB6DD547}" state="hidden">
      <pane ySplit="1" topLeftCell="A178" activePane="bottomLeft" state="frozenSplit"/>
      <selection pane="bottomLeft" activeCell="B292" sqref="B292"/>
      <pageMargins left="0.7" right="0.7" top="0.75" bottom="0.75" header="0.3" footer="0.3"/>
      <pageSetup paperSize="9" orientation="portrait" horizontalDpi="4294967293" verticalDpi="0" r:id="rId4"/>
    </customSheetView>
    <customSheetView guid="{872EA6DD-096B-4F25-A988-5DA4FC0DF5BD}" state="hidden">
      <pane ySplit="1" topLeftCell="A178" activePane="bottomLeft" state="frozenSplit"/>
      <selection pane="bottomLeft" activeCell="B292" sqref="B292"/>
      <pageMargins left="0.7" right="0.7" top="0.75" bottom="0.75" header="0.3" footer="0.3"/>
      <pageSetup paperSize="9" orientation="portrait" horizontalDpi="4294967293" verticalDpi="0" r:id="rId5"/>
    </customSheetView>
    <customSheetView guid="{49815ABC-A63B-4D41-AA7B-D5102D8E0BFC}" state="hidden">
      <pane ySplit="1" topLeftCell="A178" activePane="bottomLeft" state="frozenSplit"/>
      <selection pane="bottomLeft" activeCell="B292" sqref="B292"/>
      <pageMargins left="0.7" right="0.7" top="0.75" bottom="0.75" header="0.3" footer="0.3"/>
      <pageSetup paperSize="9" orientation="portrait" horizontalDpi="4294967293" verticalDpi="0" r:id="rId6"/>
    </customSheetView>
  </customSheetViews>
  <pageMargins left="0.7" right="0.7" top="0.75" bottom="0.75" header="0.3" footer="0.3"/>
  <pageSetup paperSize="9" orientation="portrait" horizontalDpi="4294967293" verticalDpi="0"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9">
    <tabColor rgb="FFFF0000"/>
  </sheetPr>
  <dimension ref="A1:P59"/>
  <sheetViews>
    <sheetView showGridLines="0" topLeftCell="A27" zoomScaleNormal="100" workbookViewId="0">
      <selection activeCell="D22" sqref="D22"/>
    </sheetView>
  </sheetViews>
  <sheetFormatPr defaultColWidth="9.109375" defaultRowHeight="14.4" x14ac:dyDescent="0.25"/>
  <cols>
    <col min="1" max="1" width="8" style="468" customWidth="1"/>
    <col min="2" max="2" width="18.88671875" style="468" customWidth="1"/>
    <col min="3" max="3" width="5.88671875" style="469" bestFit="1" customWidth="1"/>
    <col min="4" max="4" width="45.33203125" style="469" bestFit="1" customWidth="1"/>
    <col min="5" max="5" width="10.6640625" style="469" customWidth="1"/>
    <col min="6" max="6" width="10.6640625" style="470" customWidth="1"/>
    <col min="7" max="7" width="10.6640625" style="435" customWidth="1"/>
    <col min="8" max="9" width="10.6640625" style="470" customWidth="1"/>
    <col min="10" max="11" width="10.6640625" style="469" customWidth="1"/>
    <col min="12" max="12" width="10.6640625" style="422" customWidth="1"/>
    <col min="13" max="14" width="10.6640625" style="395" customWidth="1"/>
    <col min="15" max="15" width="10.6640625" style="469" customWidth="1"/>
    <col min="16" max="16" width="10.6640625" style="435" customWidth="1"/>
    <col min="17" max="16384" width="9.109375" style="435"/>
  </cols>
  <sheetData>
    <row r="1" spans="1:16" s="456" customFormat="1" ht="30.6" x14ac:dyDescent="0.25">
      <c r="A1" s="450" t="s">
        <v>127</v>
      </c>
      <c r="B1" s="450" t="s">
        <v>704</v>
      </c>
      <c r="C1" s="451" t="s">
        <v>57</v>
      </c>
      <c r="D1" s="477" t="s">
        <v>642</v>
      </c>
      <c r="E1" s="452" t="s">
        <v>862</v>
      </c>
      <c r="F1" s="454" t="s">
        <v>863</v>
      </c>
      <c r="G1" s="453" t="s">
        <v>314</v>
      </c>
      <c r="H1" s="454" t="s">
        <v>864</v>
      </c>
      <c r="I1" s="454" t="s">
        <v>865</v>
      </c>
      <c r="J1" s="455" t="s">
        <v>705</v>
      </c>
      <c r="K1" s="455" t="s">
        <v>812</v>
      </c>
      <c r="L1" s="455" t="s">
        <v>866</v>
      </c>
      <c r="M1" s="455" t="s">
        <v>867</v>
      </c>
      <c r="N1" s="455" t="s">
        <v>868</v>
      </c>
      <c r="O1" s="455" t="s">
        <v>706</v>
      </c>
      <c r="P1" s="455" t="s">
        <v>869</v>
      </c>
    </row>
    <row r="2" spans="1:16" ht="15" customHeight="1" x14ac:dyDescent="0.25">
      <c r="A2" s="718" t="s">
        <v>420</v>
      </c>
      <c r="B2" s="718" t="s">
        <v>125</v>
      </c>
      <c r="C2" s="457" t="s">
        <v>1</v>
      </c>
      <c r="D2" s="478" t="s">
        <v>2</v>
      </c>
      <c r="E2" s="589">
        <v>10.5</v>
      </c>
      <c r="F2" s="297">
        <v>1</v>
      </c>
      <c r="G2" s="458">
        <f t="shared" ref="G2:G45" si="0">F2/E2</f>
        <v>9.5238095238095233E-2</v>
      </c>
      <c r="H2" s="297"/>
      <c r="I2" s="297">
        <f>IF('Project or Asset Input'!$E$10=H2,0,F2)</f>
        <v>1</v>
      </c>
      <c r="J2" s="459">
        <v>3</v>
      </c>
      <c r="K2" s="459">
        <f>'Weightings Assessment'!L7</f>
        <v>2</v>
      </c>
      <c r="L2" s="476">
        <f t="shared" ref="L2:L45" si="1">(K2/2)*I2</f>
        <v>1</v>
      </c>
      <c r="M2" s="476">
        <f>IF(L2&lt;Lists!$A$2 * ($L$46/100),0,L2)</f>
        <v>1</v>
      </c>
      <c r="N2" s="476">
        <f t="shared" ref="N2:N44" si="2">M2/$M$46*100</f>
        <v>0.83073727933541019</v>
      </c>
      <c r="O2" s="585">
        <f>SUM(N2:N8)</f>
        <v>8.722741433021806</v>
      </c>
      <c r="P2" s="297">
        <f>N2/J2</f>
        <v>0.27691242644513675</v>
      </c>
    </row>
    <row r="3" spans="1:16" ht="15" customHeight="1" x14ac:dyDescent="0.25">
      <c r="A3" s="719"/>
      <c r="B3" s="719"/>
      <c r="C3" s="460" t="s">
        <v>3</v>
      </c>
      <c r="D3" s="479" t="s">
        <v>5</v>
      </c>
      <c r="E3" s="589">
        <f>$E$2</f>
        <v>10.5</v>
      </c>
      <c r="F3" s="297">
        <v>1</v>
      </c>
      <c r="G3" s="458">
        <f t="shared" si="0"/>
        <v>9.5238095238095233E-2</v>
      </c>
      <c r="H3" s="297"/>
      <c r="I3" s="297">
        <f>IF('Project or Asset Input'!$E$10=H3,0,F3)</f>
        <v>1</v>
      </c>
      <c r="J3" s="459">
        <v>2</v>
      </c>
      <c r="K3" s="459">
        <f>'Weightings Assessment'!L8</f>
        <v>2</v>
      </c>
      <c r="L3" s="476">
        <f t="shared" si="1"/>
        <v>1</v>
      </c>
      <c r="M3" s="476">
        <f>IF(L3&lt;Lists!$A$2 * ($L$46/100),0,L3)</f>
        <v>1</v>
      </c>
      <c r="N3" s="476">
        <f t="shared" si="2"/>
        <v>0.83073727933541019</v>
      </c>
      <c r="O3" s="585"/>
      <c r="P3" s="297">
        <f t="shared" ref="P3:P45" si="3">N3/J3</f>
        <v>0.4153686396677051</v>
      </c>
    </row>
    <row r="4" spans="1:16" ht="15" customHeight="1" x14ac:dyDescent="0.25">
      <c r="A4" s="719"/>
      <c r="B4" s="719"/>
      <c r="C4" s="460" t="s">
        <v>4</v>
      </c>
      <c r="D4" s="479" t="s">
        <v>7</v>
      </c>
      <c r="E4" s="589">
        <f t="shared" ref="E4:E8" si="4">$E$2</f>
        <v>10.5</v>
      </c>
      <c r="F4" s="297">
        <v>1</v>
      </c>
      <c r="G4" s="458">
        <f t="shared" si="0"/>
        <v>9.5238095238095233E-2</v>
      </c>
      <c r="H4" s="297"/>
      <c r="I4" s="297">
        <f>IF('Project or Asset Input'!$E$10=H4,0,F4)</f>
        <v>1</v>
      </c>
      <c r="J4" s="459">
        <v>2</v>
      </c>
      <c r="K4" s="459">
        <f>'Weightings Assessment'!L9</f>
        <v>2</v>
      </c>
      <c r="L4" s="476">
        <f t="shared" si="1"/>
        <v>1</v>
      </c>
      <c r="M4" s="476">
        <f>IF(L4&lt;Lists!$A$2 * ($L$46/100),0,L4)</f>
        <v>1</v>
      </c>
      <c r="N4" s="476">
        <f t="shared" si="2"/>
        <v>0.83073727933541019</v>
      </c>
      <c r="O4" s="585"/>
      <c r="P4" s="297">
        <f t="shared" si="3"/>
        <v>0.4153686396677051</v>
      </c>
    </row>
    <row r="5" spans="1:16" ht="15" customHeight="1" x14ac:dyDescent="0.25">
      <c r="A5" s="719"/>
      <c r="B5" s="719"/>
      <c r="C5" s="460" t="s">
        <v>6</v>
      </c>
      <c r="D5" s="479" t="s">
        <v>9</v>
      </c>
      <c r="E5" s="589">
        <f t="shared" si="4"/>
        <v>10.5</v>
      </c>
      <c r="F5" s="297">
        <v>1</v>
      </c>
      <c r="G5" s="458">
        <f t="shared" si="0"/>
        <v>9.5238095238095233E-2</v>
      </c>
      <c r="H5" s="297"/>
      <c r="I5" s="297">
        <f>IF('Project or Asset Input'!$E$10=H5,0,F5)</f>
        <v>1</v>
      </c>
      <c r="J5" s="459">
        <v>2</v>
      </c>
      <c r="K5" s="459">
        <f>'Weightings Assessment'!L10</f>
        <v>2</v>
      </c>
      <c r="L5" s="476">
        <f t="shared" si="1"/>
        <v>1</v>
      </c>
      <c r="M5" s="476">
        <f>IF(L5&lt;Lists!$A$2 * ($L$46/100),0,L5)</f>
        <v>1</v>
      </c>
      <c r="N5" s="476">
        <f t="shared" si="2"/>
        <v>0.83073727933541019</v>
      </c>
      <c r="O5" s="585"/>
      <c r="P5" s="297">
        <f t="shared" si="3"/>
        <v>0.4153686396677051</v>
      </c>
    </row>
    <row r="6" spans="1:16" ht="15" customHeight="1" x14ac:dyDescent="0.25">
      <c r="A6" s="719"/>
      <c r="B6" s="719"/>
      <c r="C6" s="460" t="s">
        <v>8</v>
      </c>
      <c r="D6" s="479" t="s">
        <v>11</v>
      </c>
      <c r="E6" s="589">
        <f t="shared" si="4"/>
        <v>10.5</v>
      </c>
      <c r="F6" s="297">
        <v>1</v>
      </c>
      <c r="G6" s="458">
        <f t="shared" si="0"/>
        <v>9.5238095238095233E-2</v>
      </c>
      <c r="H6" s="297"/>
      <c r="I6" s="297">
        <f>IF('Project or Asset Input'!$E$10=H6,0,F6)</f>
        <v>1</v>
      </c>
      <c r="J6" s="459">
        <v>3</v>
      </c>
      <c r="K6" s="459">
        <f>'Weightings Assessment'!L11</f>
        <v>2</v>
      </c>
      <c r="L6" s="476">
        <f t="shared" si="1"/>
        <v>1</v>
      </c>
      <c r="M6" s="476">
        <f>IF(L6&lt;Lists!$A$2 * ($L$46/100),0,L6)</f>
        <v>1</v>
      </c>
      <c r="N6" s="476">
        <f t="shared" si="2"/>
        <v>0.83073727933541019</v>
      </c>
      <c r="O6" s="585"/>
      <c r="P6" s="297">
        <f t="shared" si="3"/>
        <v>0.27691242644513675</v>
      </c>
    </row>
    <row r="7" spans="1:16" ht="15" customHeight="1" x14ac:dyDescent="0.25">
      <c r="A7" s="719"/>
      <c r="B7" s="719"/>
      <c r="C7" s="460" t="s">
        <v>10</v>
      </c>
      <c r="D7" s="479" t="s">
        <v>13</v>
      </c>
      <c r="E7" s="589">
        <f t="shared" si="4"/>
        <v>10.5</v>
      </c>
      <c r="F7" s="297">
        <v>2.25</v>
      </c>
      <c r="G7" s="458">
        <f t="shared" si="0"/>
        <v>0.21428571428571427</v>
      </c>
      <c r="H7" s="297"/>
      <c r="I7" s="297">
        <f>IF('Project or Asset Input'!$E$10=H7,0,F7)</f>
        <v>2.25</v>
      </c>
      <c r="J7" s="459">
        <v>3</v>
      </c>
      <c r="K7" s="459">
        <f>'Weightings Assessment'!L12</f>
        <v>2</v>
      </c>
      <c r="L7" s="476">
        <f t="shared" si="1"/>
        <v>2.25</v>
      </c>
      <c r="M7" s="476">
        <f>IF(L7&lt;Lists!$A$2 * ($L$46/100),0,L7)</f>
        <v>2.25</v>
      </c>
      <c r="N7" s="476">
        <f t="shared" si="2"/>
        <v>1.8691588785046727</v>
      </c>
      <c r="O7" s="585"/>
      <c r="P7" s="297">
        <f t="shared" si="3"/>
        <v>0.62305295950155759</v>
      </c>
    </row>
    <row r="8" spans="1:16" ht="15" customHeight="1" x14ac:dyDescent="0.25">
      <c r="A8" s="719"/>
      <c r="B8" s="719"/>
      <c r="C8" s="460" t="s">
        <v>12</v>
      </c>
      <c r="D8" s="479" t="s">
        <v>14</v>
      </c>
      <c r="E8" s="589">
        <f t="shared" si="4"/>
        <v>10.5</v>
      </c>
      <c r="F8" s="297">
        <v>3.25</v>
      </c>
      <c r="G8" s="458">
        <f t="shared" si="0"/>
        <v>0.30952380952380953</v>
      </c>
      <c r="H8" s="297"/>
      <c r="I8" s="297">
        <f>IF('Project or Asset Input'!$E$10=H8,0,F8)</f>
        <v>3.25</v>
      </c>
      <c r="J8" s="459">
        <v>3</v>
      </c>
      <c r="K8" s="459">
        <f>'Weightings Assessment'!L13</f>
        <v>2</v>
      </c>
      <c r="L8" s="476">
        <f t="shared" si="1"/>
        <v>3.25</v>
      </c>
      <c r="M8" s="476">
        <f>IF(L8&lt;Lists!$A$2 * ($L$46/100),0,L8)</f>
        <v>3.25</v>
      </c>
      <c r="N8" s="476">
        <f t="shared" si="2"/>
        <v>2.6998961578400831</v>
      </c>
      <c r="O8" s="585"/>
      <c r="P8" s="297">
        <f t="shared" si="3"/>
        <v>0.8999653859466944</v>
      </c>
    </row>
    <row r="9" spans="1:16" ht="15" customHeight="1" x14ac:dyDescent="0.25">
      <c r="A9" s="718" t="s">
        <v>421</v>
      </c>
      <c r="B9" s="718" t="s">
        <v>622</v>
      </c>
      <c r="C9" s="457" t="s">
        <v>33</v>
      </c>
      <c r="D9" s="478" t="s">
        <v>34</v>
      </c>
      <c r="E9" s="296">
        <v>5</v>
      </c>
      <c r="F9" s="297">
        <v>1.25</v>
      </c>
      <c r="G9" s="458">
        <f t="shared" si="0"/>
        <v>0.25</v>
      </c>
      <c r="H9" s="297"/>
      <c r="I9" s="297">
        <f>IF('Project or Asset Input'!$E$10=H9,0,F9)</f>
        <v>1.25</v>
      </c>
      <c r="J9" s="459">
        <v>3</v>
      </c>
      <c r="K9" s="459">
        <f>'Weightings Assessment'!L14</f>
        <v>2</v>
      </c>
      <c r="L9" s="476">
        <f t="shared" si="1"/>
        <v>1.25</v>
      </c>
      <c r="M9" s="476">
        <f>IF(L9&lt;Lists!$A$2 * ($L$46/100),0,L9)</f>
        <v>1.25</v>
      </c>
      <c r="N9" s="476">
        <f t="shared" si="2"/>
        <v>1.0384215991692627</v>
      </c>
      <c r="O9" s="585">
        <f>SUM(N9:N12)</f>
        <v>2.0768431983385254</v>
      </c>
      <c r="P9" s="297">
        <f t="shared" si="3"/>
        <v>0.3461405330564209</v>
      </c>
    </row>
    <row r="10" spans="1:16" ht="15" customHeight="1" x14ac:dyDescent="0.25">
      <c r="A10" s="719"/>
      <c r="B10" s="719"/>
      <c r="C10" s="457" t="s">
        <v>35</v>
      </c>
      <c r="D10" s="478" t="s">
        <v>36</v>
      </c>
      <c r="E10" s="296">
        <f>$E$9</f>
        <v>5</v>
      </c>
      <c r="F10" s="297">
        <v>1.25</v>
      </c>
      <c r="G10" s="458">
        <f t="shared" si="0"/>
        <v>0.25</v>
      </c>
      <c r="H10" s="297"/>
      <c r="I10" s="297">
        <f>IF('Project or Asset Input'!$E$10=H10,0,F10)</f>
        <v>1.25</v>
      </c>
      <c r="J10" s="459">
        <v>3</v>
      </c>
      <c r="K10" s="459">
        <f>'Weightings Assessment'!L15</f>
        <v>2</v>
      </c>
      <c r="L10" s="476">
        <f t="shared" si="1"/>
        <v>1.25</v>
      </c>
      <c r="M10" s="476">
        <f>IF(L10&lt;Lists!$A$2 * ($L$46/100),0,L10)</f>
        <v>1.25</v>
      </c>
      <c r="N10" s="476">
        <f t="shared" si="2"/>
        <v>1.0384215991692627</v>
      </c>
      <c r="O10" s="585"/>
      <c r="P10" s="297">
        <f t="shared" si="3"/>
        <v>0.3461405330564209</v>
      </c>
    </row>
    <row r="11" spans="1:16" ht="15" customHeight="1" x14ac:dyDescent="0.25">
      <c r="A11" s="719"/>
      <c r="B11" s="719"/>
      <c r="C11" s="457" t="s">
        <v>37</v>
      </c>
      <c r="D11" s="478" t="s">
        <v>38</v>
      </c>
      <c r="E11" s="296">
        <f>$E$9</f>
        <v>5</v>
      </c>
      <c r="F11" s="297">
        <v>1.25</v>
      </c>
      <c r="G11" s="458">
        <f t="shared" si="0"/>
        <v>0.25</v>
      </c>
      <c r="H11" s="297" t="s">
        <v>531</v>
      </c>
      <c r="I11" s="297">
        <f>IF('Project or Asset Input'!$E$10=H11,0,F11)</f>
        <v>0</v>
      </c>
      <c r="J11" s="459">
        <v>3</v>
      </c>
      <c r="K11" s="459">
        <f>'Weightings Assessment'!L16</f>
        <v>2</v>
      </c>
      <c r="L11" s="476">
        <f t="shared" si="1"/>
        <v>0</v>
      </c>
      <c r="M11" s="476">
        <f>IF(L11&lt;Lists!$A$2 * ($L$46/100),0,L11)</f>
        <v>0</v>
      </c>
      <c r="N11" s="476">
        <f t="shared" si="2"/>
        <v>0</v>
      </c>
      <c r="O11" s="585"/>
      <c r="P11" s="297">
        <f t="shared" si="3"/>
        <v>0</v>
      </c>
    </row>
    <row r="12" spans="1:16" ht="15" customHeight="1" x14ac:dyDescent="0.25">
      <c r="A12" s="719"/>
      <c r="B12" s="719"/>
      <c r="C12" s="457" t="s">
        <v>39</v>
      </c>
      <c r="D12" s="478" t="s">
        <v>40</v>
      </c>
      <c r="E12" s="296">
        <f>$E$9</f>
        <v>5</v>
      </c>
      <c r="F12" s="297">
        <v>1.25</v>
      </c>
      <c r="G12" s="458">
        <f t="shared" si="0"/>
        <v>0.25</v>
      </c>
      <c r="H12" s="297" t="s">
        <v>531</v>
      </c>
      <c r="I12" s="297">
        <f>IF('Project or Asset Input'!$E$10=H12,0,F12)</f>
        <v>0</v>
      </c>
      <c r="J12" s="459">
        <v>3</v>
      </c>
      <c r="K12" s="459">
        <f>'Weightings Assessment'!L17</f>
        <v>2</v>
      </c>
      <c r="L12" s="476">
        <f t="shared" si="1"/>
        <v>0</v>
      </c>
      <c r="M12" s="476">
        <f>IF(L12&lt;Lists!$A$2 * ($L$46/100),0,L12)</f>
        <v>0</v>
      </c>
      <c r="N12" s="476">
        <f t="shared" si="2"/>
        <v>0</v>
      </c>
      <c r="O12" s="585"/>
      <c r="P12" s="297">
        <f t="shared" si="3"/>
        <v>0</v>
      </c>
    </row>
    <row r="13" spans="1:16" ht="15" customHeight="1" x14ac:dyDescent="0.25">
      <c r="A13" s="718" t="s">
        <v>422</v>
      </c>
      <c r="B13" s="718" t="s">
        <v>623</v>
      </c>
      <c r="C13" s="461" t="s">
        <v>61</v>
      </c>
      <c r="D13" s="480" t="s">
        <v>62</v>
      </c>
      <c r="E13" s="296">
        <v>5</v>
      </c>
      <c r="F13" s="297">
        <v>2.5</v>
      </c>
      <c r="G13" s="458">
        <f t="shared" si="0"/>
        <v>0.5</v>
      </c>
      <c r="H13" s="297"/>
      <c r="I13" s="297">
        <f>IF('Project or Asset Input'!$E$10=H13,0,F13)</f>
        <v>2.5</v>
      </c>
      <c r="J13" s="459">
        <v>3</v>
      </c>
      <c r="K13" s="459">
        <f>'Weightings Assessment'!L18</f>
        <v>2</v>
      </c>
      <c r="L13" s="476">
        <f t="shared" si="1"/>
        <v>2.5</v>
      </c>
      <c r="M13" s="476">
        <f>IF(L13&lt;Lists!$A$2 * ($L$46/100),0,L13)</f>
        <v>2.5</v>
      </c>
      <c r="N13" s="476">
        <f t="shared" si="2"/>
        <v>2.0768431983385254</v>
      </c>
      <c r="O13" s="585">
        <f>SUM(N13:N14)</f>
        <v>4.1536863966770508</v>
      </c>
      <c r="P13" s="297">
        <f t="shared" si="3"/>
        <v>0.69228106611284179</v>
      </c>
    </row>
    <row r="14" spans="1:16" ht="15" customHeight="1" x14ac:dyDescent="0.25">
      <c r="A14" s="719"/>
      <c r="B14" s="719"/>
      <c r="C14" s="461" t="s">
        <v>63</v>
      </c>
      <c r="D14" s="480" t="s">
        <v>64</v>
      </c>
      <c r="E14" s="296">
        <f>$E$13</f>
        <v>5</v>
      </c>
      <c r="F14" s="297">
        <v>2.5</v>
      </c>
      <c r="G14" s="458">
        <f t="shared" si="0"/>
        <v>0.5</v>
      </c>
      <c r="H14" s="297"/>
      <c r="I14" s="297">
        <f>IF('Project or Asset Input'!$E$10=H14,0,F14)</f>
        <v>2.5</v>
      </c>
      <c r="J14" s="459">
        <v>3</v>
      </c>
      <c r="K14" s="459">
        <f>'Weightings Assessment'!L19</f>
        <v>2</v>
      </c>
      <c r="L14" s="476">
        <f t="shared" si="1"/>
        <v>2.5</v>
      </c>
      <c r="M14" s="476">
        <f>IF(L14&lt;Lists!$A$2 * ($L$46/100),0,L14)</f>
        <v>2.5</v>
      </c>
      <c r="N14" s="476">
        <f t="shared" si="2"/>
        <v>2.0768431983385254</v>
      </c>
      <c r="O14" s="585"/>
      <c r="P14" s="297">
        <f t="shared" si="3"/>
        <v>0.69228106611284179</v>
      </c>
    </row>
    <row r="15" spans="1:16" ht="15" customHeight="1" x14ac:dyDescent="0.25">
      <c r="A15" s="718" t="s">
        <v>433</v>
      </c>
      <c r="B15" s="718" t="s">
        <v>126</v>
      </c>
      <c r="C15" s="457" t="s">
        <v>65</v>
      </c>
      <c r="D15" s="478" t="s">
        <v>66</v>
      </c>
      <c r="E15" s="589">
        <v>10.5</v>
      </c>
      <c r="F15" s="297">
        <v>9</v>
      </c>
      <c r="G15" s="458">
        <f t="shared" si="0"/>
        <v>0.8571428571428571</v>
      </c>
      <c r="H15" s="297"/>
      <c r="I15" s="297">
        <f>IF('Project or Asset Input'!$E$10=H15,0,F15)</f>
        <v>9</v>
      </c>
      <c r="J15" s="459">
        <v>3</v>
      </c>
      <c r="K15" s="459">
        <f>'Weightings Assessment'!L20</f>
        <v>3</v>
      </c>
      <c r="L15" s="476">
        <f t="shared" si="1"/>
        <v>13.5</v>
      </c>
      <c r="M15" s="476">
        <f>IF(L15&lt;Lists!$A$2 * ($L$46/100),0,L15)</f>
        <v>13.5</v>
      </c>
      <c r="N15" s="476">
        <f t="shared" si="2"/>
        <v>11.214953271028037</v>
      </c>
      <c r="O15" s="585">
        <f>SUM(N15:N16)</f>
        <v>13.084112149532709</v>
      </c>
      <c r="P15" s="297">
        <f t="shared" si="3"/>
        <v>3.7383177570093458</v>
      </c>
    </row>
    <row r="16" spans="1:16" ht="15" customHeight="1" x14ac:dyDescent="0.25">
      <c r="A16" s="719"/>
      <c r="B16" s="719"/>
      <c r="C16" s="461" t="s">
        <v>67</v>
      </c>
      <c r="D16" s="480" t="s">
        <v>654</v>
      </c>
      <c r="E16" s="589">
        <f>$E$15</f>
        <v>10.5</v>
      </c>
      <c r="F16" s="297">
        <v>1.5</v>
      </c>
      <c r="G16" s="458">
        <f t="shared" si="0"/>
        <v>0.14285714285714285</v>
      </c>
      <c r="H16" s="297"/>
      <c r="I16" s="297">
        <f>IF('Project or Asset Input'!$E$10=H16,0,F16)</f>
        <v>1.5</v>
      </c>
      <c r="J16" s="459">
        <v>3</v>
      </c>
      <c r="K16" s="459">
        <f>'Weightings Assessment'!L21</f>
        <v>3</v>
      </c>
      <c r="L16" s="476">
        <f t="shared" si="1"/>
        <v>2.25</v>
      </c>
      <c r="M16" s="476">
        <f>IF(L16&lt;Lists!$A$2 * ($L$46/100),0,L16)</f>
        <v>2.25</v>
      </c>
      <c r="N16" s="476">
        <f t="shared" si="2"/>
        <v>1.8691588785046727</v>
      </c>
      <c r="O16" s="585"/>
      <c r="P16" s="297">
        <f t="shared" si="3"/>
        <v>0.62305295950155759</v>
      </c>
    </row>
    <row r="17" spans="1:16" ht="15" customHeight="1" x14ac:dyDescent="0.25">
      <c r="A17" s="718" t="s">
        <v>434</v>
      </c>
      <c r="B17" s="720" t="s">
        <v>58</v>
      </c>
      <c r="C17" s="457" t="s">
        <v>68</v>
      </c>
      <c r="D17" s="478" t="s">
        <v>69</v>
      </c>
      <c r="E17" s="296">
        <v>7.0000000000000009</v>
      </c>
      <c r="F17" s="297">
        <v>4.5</v>
      </c>
      <c r="G17" s="458">
        <f t="shared" si="0"/>
        <v>0.64285714285714279</v>
      </c>
      <c r="H17" s="297"/>
      <c r="I17" s="297">
        <f>IF('Project or Asset Input'!$E$10=H17,0,F17)</f>
        <v>4.5</v>
      </c>
      <c r="J17" s="459">
        <v>3</v>
      </c>
      <c r="K17" s="459">
        <f>'Weightings Assessment'!L22</f>
        <v>3</v>
      </c>
      <c r="L17" s="476">
        <f t="shared" si="1"/>
        <v>6.75</v>
      </c>
      <c r="M17" s="476">
        <f>IF(L17&lt;Lists!$A$2 * ($L$46/100),0,L17)</f>
        <v>6.75</v>
      </c>
      <c r="N17" s="476">
        <f t="shared" si="2"/>
        <v>5.6074766355140184</v>
      </c>
      <c r="O17" s="585">
        <f>SUM(N17:N18)</f>
        <v>8.722741433021806</v>
      </c>
      <c r="P17" s="297">
        <f t="shared" si="3"/>
        <v>1.8691588785046729</v>
      </c>
    </row>
    <row r="18" spans="1:16" ht="15" customHeight="1" x14ac:dyDescent="0.25">
      <c r="A18" s="719"/>
      <c r="B18" s="719"/>
      <c r="C18" s="461" t="s">
        <v>70</v>
      </c>
      <c r="D18" s="480" t="s">
        <v>71</v>
      </c>
      <c r="E18" s="296">
        <f>$E$17</f>
        <v>7.0000000000000009</v>
      </c>
      <c r="F18" s="297">
        <v>2.5</v>
      </c>
      <c r="G18" s="458">
        <f t="shared" si="0"/>
        <v>0.3571428571428571</v>
      </c>
      <c r="H18" s="297"/>
      <c r="I18" s="297">
        <f>IF('Project or Asset Input'!$E$10=H18,0,F18)</f>
        <v>2.5</v>
      </c>
      <c r="J18" s="459">
        <v>3</v>
      </c>
      <c r="K18" s="459">
        <f>'Weightings Assessment'!L23</f>
        <v>3</v>
      </c>
      <c r="L18" s="476">
        <f t="shared" si="1"/>
        <v>3.75</v>
      </c>
      <c r="M18" s="476">
        <f>IF(L18&lt;Lists!$A$2 * ($L$46/100),0,L18)</f>
        <v>3.75</v>
      </c>
      <c r="N18" s="476">
        <f t="shared" si="2"/>
        <v>3.1152647975077881</v>
      </c>
      <c r="O18" s="585"/>
      <c r="P18" s="297">
        <f t="shared" si="3"/>
        <v>1.0384215991692627</v>
      </c>
    </row>
    <row r="19" spans="1:16" ht="15" customHeight="1" x14ac:dyDescent="0.25">
      <c r="A19" s="718" t="s">
        <v>423</v>
      </c>
      <c r="B19" s="718" t="s">
        <v>59</v>
      </c>
      <c r="C19" s="457" t="s">
        <v>72</v>
      </c>
      <c r="D19" s="478" t="s">
        <v>73</v>
      </c>
      <c r="E19" s="296">
        <v>7.0000000000000009</v>
      </c>
      <c r="F19" s="297">
        <v>6</v>
      </c>
      <c r="G19" s="458">
        <f t="shared" si="0"/>
        <v>0.85714285714285698</v>
      </c>
      <c r="H19" s="297"/>
      <c r="I19" s="297">
        <f>IF('Project or Asset Input'!$E$10=H19,0,F19)</f>
        <v>6</v>
      </c>
      <c r="J19" s="459">
        <v>3</v>
      </c>
      <c r="K19" s="459">
        <f>'Weightings Assessment'!L24</f>
        <v>3</v>
      </c>
      <c r="L19" s="476">
        <f t="shared" si="1"/>
        <v>9</v>
      </c>
      <c r="M19" s="476">
        <f>IF(L19&lt;Lists!$A$2 * ($L$46/100),0,L19)</f>
        <v>9</v>
      </c>
      <c r="N19" s="476">
        <f t="shared" si="2"/>
        <v>7.4766355140186906</v>
      </c>
      <c r="O19" s="585">
        <f>SUM(N19:N20)</f>
        <v>7.4766355140186906</v>
      </c>
      <c r="P19" s="297">
        <f t="shared" si="3"/>
        <v>2.4922118380062304</v>
      </c>
    </row>
    <row r="20" spans="1:16" ht="15" customHeight="1" x14ac:dyDescent="0.25">
      <c r="A20" s="719"/>
      <c r="B20" s="719"/>
      <c r="C20" s="457" t="s">
        <v>74</v>
      </c>
      <c r="D20" s="478" t="s">
        <v>75</v>
      </c>
      <c r="E20" s="296">
        <f>$E$19</f>
        <v>7.0000000000000009</v>
      </c>
      <c r="F20" s="297">
        <v>1</v>
      </c>
      <c r="G20" s="458">
        <f t="shared" si="0"/>
        <v>0.14285714285714285</v>
      </c>
      <c r="H20" s="297" t="s">
        <v>531</v>
      </c>
      <c r="I20" s="297">
        <f>IF('Project or Asset Input'!$E$10=H20,0,F20)</f>
        <v>0</v>
      </c>
      <c r="J20" s="459">
        <v>3</v>
      </c>
      <c r="K20" s="459">
        <f>'Weightings Assessment'!L25</f>
        <v>3</v>
      </c>
      <c r="L20" s="476">
        <f t="shared" si="1"/>
        <v>0</v>
      </c>
      <c r="M20" s="476">
        <f>IF(L20&lt;Lists!$A$2 * ($L$46/100),0,L20)</f>
        <v>0</v>
      </c>
      <c r="N20" s="476">
        <f t="shared" si="2"/>
        <v>0</v>
      </c>
      <c r="O20" s="585"/>
      <c r="P20" s="297">
        <f t="shared" si="3"/>
        <v>0</v>
      </c>
    </row>
    <row r="21" spans="1:16" ht="15" customHeight="1" x14ac:dyDescent="0.25">
      <c r="A21" s="718" t="s">
        <v>424</v>
      </c>
      <c r="B21" s="720" t="s">
        <v>481</v>
      </c>
      <c r="C21" s="457" t="s">
        <v>76</v>
      </c>
      <c r="D21" s="478" t="s">
        <v>77</v>
      </c>
      <c r="E21" s="589">
        <v>10.5</v>
      </c>
      <c r="F21" s="297">
        <v>2.375</v>
      </c>
      <c r="G21" s="458">
        <f t="shared" si="0"/>
        <v>0.22619047619047619</v>
      </c>
      <c r="H21" s="297"/>
      <c r="I21" s="297">
        <f>IF('Project or Asset Input'!$E$10=H21,0,F21)</f>
        <v>2.375</v>
      </c>
      <c r="J21" s="459">
        <v>3</v>
      </c>
      <c r="K21" s="459">
        <f>'Weightings Assessment'!L26</f>
        <v>3</v>
      </c>
      <c r="L21" s="476">
        <f t="shared" si="1"/>
        <v>3.5625</v>
      </c>
      <c r="M21" s="476">
        <f>IF(L21&lt;Lists!$A$2 * ($L$46/100),0,L21)</f>
        <v>3.5625</v>
      </c>
      <c r="N21" s="476">
        <f t="shared" si="2"/>
        <v>2.9595015576323989</v>
      </c>
      <c r="O21" s="585">
        <f>SUM(N21:N25)</f>
        <v>14.641744548286605</v>
      </c>
      <c r="P21" s="297">
        <f t="shared" si="3"/>
        <v>0.98650051921079962</v>
      </c>
    </row>
    <row r="22" spans="1:16" ht="15" customHeight="1" x14ac:dyDescent="0.25">
      <c r="A22" s="719"/>
      <c r="B22" s="719"/>
      <c r="C22" s="457" t="s">
        <v>78</v>
      </c>
      <c r="D22" s="478" t="s">
        <v>79</v>
      </c>
      <c r="E22" s="589">
        <f>$E$21</f>
        <v>10.5</v>
      </c>
      <c r="F22" s="297">
        <v>2.375</v>
      </c>
      <c r="G22" s="458">
        <f t="shared" si="0"/>
        <v>0.22619047619047619</v>
      </c>
      <c r="H22" s="297"/>
      <c r="I22" s="297">
        <f>IF('Project or Asset Input'!$E$10=H22,0,F22)</f>
        <v>2.375</v>
      </c>
      <c r="J22" s="459">
        <v>3</v>
      </c>
      <c r="K22" s="459">
        <f>'Weightings Assessment'!L27</f>
        <v>4</v>
      </c>
      <c r="L22" s="476">
        <f t="shared" si="1"/>
        <v>4.75</v>
      </c>
      <c r="M22" s="476">
        <f>IF(L22&lt;Lists!$A$2 * ($L$46/100),0,L22)</f>
        <v>4.75</v>
      </c>
      <c r="N22" s="476">
        <f t="shared" si="2"/>
        <v>3.9460020768431985</v>
      </c>
      <c r="O22" s="585"/>
      <c r="P22" s="297">
        <f t="shared" si="3"/>
        <v>1.3153340256143995</v>
      </c>
    </row>
    <row r="23" spans="1:16" ht="15" customHeight="1" x14ac:dyDescent="0.25">
      <c r="A23" s="719"/>
      <c r="B23" s="719"/>
      <c r="C23" s="457" t="s">
        <v>80</v>
      </c>
      <c r="D23" s="478" t="s">
        <v>81</v>
      </c>
      <c r="E23" s="589">
        <f t="shared" ref="E23:E25" si="5">$E$21</f>
        <v>10.5</v>
      </c>
      <c r="F23" s="297">
        <v>2.375</v>
      </c>
      <c r="G23" s="458">
        <f t="shared" si="0"/>
        <v>0.22619047619047619</v>
      </c>
      <c r="H23" s="297"/>
      <c r="I23" s="297">
        <f>IF('Project or Asset Input'!$E$10=H23,0,F23)</f>
        <v>2.375</v>
      </c>
      <c r="J23" s="459">
        <v>3</v>
      </c>
      <c r="K23" s="459">
        <f>'Weightings Assessment'!L28</f>
        <v>3</v>
      </c>
      <c r="L23" s="476">
        <f t="shared" si="1"/>
        <v>3.5625</v>
      </c>
      <c r="M23" s="476">
        <f>IF(L23&lt;Lists!$A$2 * ($L$46/100),0,L23)</f>
        <v>3.5625</v>
      </c>
      <c r="N23" s="476">
        <f t="shared" si="2"/>
        <v>2.9595015576323989</v>
      </c>
      <c r="O23" s="585"/>
      <c r="P23" s="297">
        <f t="shared" si="3"/>
        <v>0.98650051921079962</v>
      </c>
    </row>
    <row r="24" spans="1:16" ht="15" customHeight="1" x14ac:dyDescent="0.25">
      <c r="A24" s="719"/>
      <c r="B24" s="719"/>
      <c r="C24" s="457" t="s">
        <v>82</v>
      </c>
      <c r="D24" s="478" t="s">
        <v>83</v>
      </c>
      <c r="E24" s="589">
        <f t="shared" si="5"/>
        <v>10.5</v>
      </c>
      <c r="F24" s="297">
        <v>2.375</v>
      </c>
      <c r="G24" s="458">
        <f t="shared" si="0"/>
        <v>0.22619047619047619</v>
      </c>
      <c r="H24" s="297"/>
      <c r="I24" s="297">
        <f>IF('Project or Asset Input'!$E$10=H24,0,F24)</f>
        <v>2.375</v>
      </c>
      <c r="J24" s="459">
        <v>3</v>
      </c>
      <c r="K24" s="459">
        <f>'Weightings Assessment'!L29</f>
        <v>4</v>
      </c>
      <c r="L24" s="476">
        <f t="shared" si="1"/>
        <v>4.75</v>
      </c>
      <c r="M24" s="476">
        <f>IF(L24&lt;Lists!$A$2 * ($L$46/100),0,L24)</f>
        <v>4.75</v>
      </c>
      <c r="N24" s="476">
        <f t="shared" si="2"/>
        <v>3.9460020768431985</v>
      </c>
      <c r="O24" s="585"/>
      <c r="P24" s="297">
        <f t="shared" si="3"/>
        <v>1.3153340256143995</v>
      </c>
    </row>
    <row r="25" spans="1:16" ht="15" customHeight="1" x14ac:dyDescent="0.25">
      <c r="A25" s="719"/>
      <c r="B25" s="719"/>
      <c r="C25" s="457" t="s">
        <v>84</v>
      </c>
      <c r="D25" s="478" t="s">
        <v>85</v>
      </c>
      <c r="E25" s="589">
        <f t="shared" si="5"/>
        <v>10.5</v>
      </c>
      <c r="F25" s="297">
        <v>1</v>
      </c>
      <c r="G25" s="458">
        <f t="shared" si="0"/>
        <v>9.5238095238095233E-2</v>
      </c>
      <c r="H25" s="297"/>
      <c r="I25" s="297">
        <f>IF('Project or Asset Input'!$E$10=H25,0,F25)</f>
        <v>1</v>
      </c>
      <c r="J25" s="459">
        <v>1</v>
      </c>
      <c r="K25" s="459">
        <f>'Weightings Assessment'!L30</f>
        <v>2</v>
      </c>
      <c r="L25" s="476">
        <f t="shared" si="1"/>
        <v>1</v>
      </c>
      <c r="M25" s="476">
        <f>IF(L25&lt;Lists!$A$2 * ($L$46/100),0,L25)</f>
        <v>1</v>
      </c>
      <c r="N25" s="476">
        <f t="shared" si="2"/>
        <v>0.83073727933541019</v>
      </c>
      <c r="O25" s="585"/>
      <c r="P25" s="297">
        <f t="shared" si="3"/>
        <v>0.83073727933541019</v>
      </c>
    </row>
    <row r="26" spans="1:16" ht="15" customHeight="1" x14ac:dyDescent="0.25">
      <c r="A26" s="718" t="s">
        <v>425</v>
      </c>
      <c r="B26" s="718" t="s">
        <v>443</v>
      </c>
      <c r="C26" s="457" t="s">
        <v>86</v>
      </c>
      <c r="D26" s="478" t="s">
        <v>87</v>
      </c>
      <c r="E26" s="296">
        <v>7.0000000000000009</v>
      </c>
      <c r="F26" s="297">
        <v>2.5000000000000004</v>
      </c>
      <c r="G26" s="458">
        <f t="shared" si="0"/>
        <v>0.35714285714285715</v>
      </c>
      <c r="H26" s="297"/>
      <c r="I26" s="297">
        <f>IF('Project or Asset Input'!$E$10=H26,0,F26)</f>
        <v>2.5000000000000004</v>
      </c>
      <c r="J26" s="459">
        <v>3</v>
      </c>
      <c r="K26" s="459">
        <f>'Weightings Assessment'!L31</f>
        <v>2</v>
      </c>
      <c r="L26" s="476">
        <f t="shared" si="1"/>
        <v>2.5000000000000004</v>
      </c>
      <c r="M26" s="476">
        <f>IF(L26&lt;Lists!$A$2 * ($L$46/100),0,L26)</f>
        <v>2.5000000000000004</v>
      </c>
      <c r="N26" s="476">
        <f t="shared" si="2"/>
        <v>2.0768431983385258</v>
      </c>
      <c r="O26" s="585">
        <f>SUM(N26:N29)</f>
        <v>4.7767393561786093</v>
      </c>
      <c r="P26" s="297">
        <f t="shared" si="3"/>
        <v>0.6922810661128419</v>
      </c>
    </row>
    <row r="27" spans="1:16" ht="15" customHeight="1" x14ac:dyDescent="0.25">
      <c r="A27" s="719"/>
      <c r="B27" s="719"/>
      <c r="C27" s="457" t="s">
        <v>88</v>
      </c>
      <c r="D27" s="478" t="s">
        <v>89</v>
      </c>
      <c r="E27" s="296">
        <f>$E$26</f>
        <v>7.0000000000000009</v>
      </c>
      <c r="F27" s="297">
        <v>1</v>
      </c>
      <c r="G27" s="458">
        <f t="shared" si="0"/>
        <v>0.14285714285714285</v>
      </c>
      <c r="H27" s="297"/>
      <c r="I27" s="297">
        <f>IF('Project or Asset Input'!$E$10=H27,0,F27)</f>
        <v>1</v>
      </c>
      <c r="J27" s="459">
        <v>3</v>
      </c>
      <c r="K27" s="459">
        <f>'Weightings Assessment'!L32</f>
        <v>2</v>
      </c>
      <c r="L27" s="476">
        <f t="shared" si="1"/>
        <v>1</v>
      </c>
      <c r="M27" s="476">
        <f>IF(L27&lt;Lists!$A$2 * ($L$46/100),0,L27)</f>
        <v>1</v>
      </c>
      <c r="N27" s="476">
        <f t="shared" si="2"/>
        <v>0.83073727933541019</v>
      </c>
      <c r="O27" s="585"/>
      <c r="P27" s="297">
        <f t="shared" si="3"/>
        <v>0.27691242644513675</v>
      </c>
    </row>
    <row r="28" spans="1:16" ht="15" customHeight="1" x14ac:dyDescent="0.25">
      <c r="A28" s="719"/>
      <c r="B28" s="719"/>
      <c r="C28" s="457" t="s">
        <v>90</v>
      </c>
      <c r="D28" s="478" t="s">
        <v>91</v>
      </c>
      <c r="E28" s="296">
        <f t="shared" ref="E28:E29" si="6">$E$26</f>
        <v>7.0000000000000009</v>
      </c>
      <c r="F28" s="297">
        <v>2</v>
      </c>
      <c r="G28" s="458">
        <f t="shared" si="0"/>
        <v>0.2857142857142857</v>
      </c>
      <c r="H28" s="297"/>
      <c r="I28" s="297">
        <f>IF('Project or Asset Input'!$E$10=H28,0,F28)</f>
        <v>2</v>
      </c>
      <c r="J28" s="459">
        <v>3</v>
      </c>
      <c r="K28" s="459">
        <f>'Weightings Assessment'!L33</f>
        <v>0</v>
      </c>
      <c r="L28" s="476">
        <f t="shared" si="1"/>
        <v>0</v>
      </c>
      <c r="M28" s="476">
        <f>IF(L28&lt;Lists!$A$2 * ($L$46/100),0,L28)</f>
        <v>0</v>
      </c>
      <c r="N28" s="476">
        <f t="shared" si="2"/>
        <v>0</v>
      </c>
      <c r="O28" s="585"/>
      <c r="P28" s="297">
        <f t="shared" si="3"/>
        <v>0</v>
      </c>
    </row>
    <row r="29" spans="1:16" ht="15" customHeight="1" x14ac:dyDescent="0.25">
      <c r="A29" s="719"/>
      <c r="B29" s="719"/>
      <c r="C29" s="457" t="s">
        <v>92</v>
      </c>
      <c r="D29" s="478" t="s">
        <v>93</v>
      </c>
      <c r="E29" s="296">
        <f t="shared" si="6"/>
        <v>7.0000000000000009</v>
      </c>
      <c r="F29" s="297">
        <v>1.5000000000000002</v>
      </c>
      <c r="G29" s="458">
        <f t="shared" si="0"/>
        <v>0.2142857142857143</v>
      </c>
      <c r="H29" s="297"/>
      <c r="I29" s="297">
        <f>IF('Project or Asset Input'!$E$10=H29,0,F29)</f>
        <v>1.5000000000000002</v>
      </c>
      <c r="J29" s="459">
        <v>2</v>
      </c>
      <c r="K29" s="459">
        <f>'Weightings Assessment'!L34</f>
        <v>3</v>
      </c>
      <c r="L29" s="476">
        <f t="shared" si="1"/>
        <v>2.2500000000000004</v>
      </c>
      <c r="M29" s="476">
        <f>IF(L29&lt;Lists!$A$2 * ($L$46/100),0,L29)</f>
        <v>2.2500000000000004</v>
      </c>
      <c r="N29" s="476">
        <f t="shared" si="2"/>
        <v>1.8691588785046731</v>
      </c>
      <c r="O29" s="585"/>
      <c r="P29" s="297">
        <f t="shared" si="3"/>
        <v>0.93457943925233655</v>
      </c>
    </row>
    <row r="30" spans="1:16" ht="15" customHeight="1" x14ac:dyDescent="0.25">
      <c r="A30" s="718" t="s">
        <v>426</v>
      </c>
      <c r="B30" s="720" t="s">
        <v>444</v>
      </c>
      <c r="C30" s="457" t="s">
        <v>94</v>
      </c>
      <c r="D30" s="478" t="s">
        <v>95</v>
      </c>
      <c r="E30" s="296">
        <v>7.0000000000000009</v>
      </c>
      <c r="F30" s="297">
        <v>2</v>
      </c>
      <c r="G30" s="458">
        <f t="shared" si="0"/>
        <v>0.2857142857142857</v>
      </c>
      <c r="H30" s="297"/>
      <c r="I30" s="297">
        <f>IF('Project or Asset Input'!$E$10=H30,0,F30)</f>
        <v>2</v>
      </c>
      <c r="J30" s="459">
        <v>2</v>
      </c>
      <c r="K30" s="459">
        <f>'Weightings Assessment'!L35</f>
        <v>3</v>
      </c>
      <c r="L30" s="476">
        <f t="shared" si="1"/>
        <v>3</v>
      </c>
      <c r="M30" s="476">
        <f>IF(L30&lt;Lists!$A$2 * ($L$46/100),0,L30)</f>
        <v>3</v>
      </c>
      <c r="N30" s="476">
        <f t="shared" si="2"/>
        <v>2.4922118380062304</v>
      </c>
      <c r="O30" s="585">
        <f>SUM(N30:N32)</f>
        <v>3.7383177570093453</v>
      </c>
      <c r="P30" s="297">
        <f t="shared" si="3"/>
        <v>1.2461059190031152</v>
      </c>
    </row>
    <row r="31" spans="1:16" ht="15" customHeight="1" x14ac:dyDescent="0.25">
      <c r="A31" s="719"/>
      <c r="B31" s="719"/>
      <c r="C31" s="457" t="s">
        <v>96</v>
      </c>
      <c r="D31" s="478" t="s">
        <v>97</v>
      </c>
      <c r="E31" s="296">
        <f>$E$30</f>
        <v>7.0000000000000009</v>
      </c>
      <c r="F31" s="297">
        <v>3.5</v>
      </c>
      <c r="G31" s="458">
        <f t="shared" si="0"/>
        <v>0.49999999999999994</v>
      </c>
      <c r="H31" s="297" t="s">
        <v>531</v>
      </c>
      <c r="I31" s="297">
        <f>IF('Project or Asset Input'!$E$10=H31,0,F31)</f>
        <v>0</v>
      </c>
      <c r="J31" s="459">
        <v>3</v>
      </c>
      <c r="K31" s="459">
        <f>'Weightings Assessment'!L36</f>
        <v>3</v>
      </c>
      <c r="L31" s="476">
        <f t="shared" si="1"/>
        <v>0</v>
      </c>
      <c r="M31" s="476">
        <f>IF(L31&lt;Lists!$A$2 * ($L$46/100),0,L31)</f>
        <v>0</v>
      </c>
      <c r="N31" s="476">
        <f t="shared" si="2"/>
        <v>0</v>
      </c>
      <c r="O31" s="585"/>
      <c r="P31" s="297">
        <f t="shared" si="3"/>
        <v>0</v>
      </c>
    </row>
    <row r="32" spans="1:16" ht="15" customHeight="1" x14ac:dyDescent="0.25">
      <c r="A32" s="719"/>
      <c r="B32" s="719"/>
      <c r="C32" s="457" t="s">
        <v>98</v>
      </c>
      <c r="D32" s="478" t="s">
        <v>99</v>
      </c>
      <c r="E32" s="296">
        <f>$E$30</f>
        <v>7.0000000000000009</v>
      </c>
      <c r="F32" s="297">
        <v>1.5</v>
      </c>
      <c r="G32" s="458">
        <f t="shared" si="0"/>
        <v>0.21428571428571425</v>
      </c>
      <c r="H32" s="297"/>
      <c r="I32" s="297">
        <f>IF('Project or Asset Input'!$E$10=H32,0,F32)</f>
        <v>1.5</v>
      </c>
      <c r="J32" s="459">
        <v>3</v>
      </c>
      <c r="K32" s="459">
        <f>'Weightings Assessment'!L37</f>
        <v>2</v>
      </c>
      <c r="L32" s="476">
        <f t="shared" si="1"/>
        <v>1.5</v>
      </c>
      <c r="M32" s="476">
        <f>IF(L32&lt;Lists!$A$2 * ($L$46/100),0,L32)</f>
        <v>1.5</v>
      </c>
      <c r="N32" s="476">
        <f t="shared" si="2"/>
        <v>1.2461059190031152</v>
      </c>
      <c r="O32" s="585"/>
      <c r="P32" s="297">
        <f t="shared" si="3"/>
        <v>0.41536863966770504</v>
      </c>
    </row>
    <row r="33" spans="1:16" ht="15" customHeight="1" x14ac:dyDescent="0.25">
      <c r="A33" s="718" t="s">
        <v>427</v>
      </c>
      <c r="B33" s="720" t="s">
        <v>445</v>
      </c>
      <c r="C33" s="457" t="s">
        <v>100</v>
      </c>
      <c r="D33" s="478" t="s">
        <v>102</v>
      </c>
      <c r="E33" s="589">
        <v>10.5</v>
      </c>
      <c r="F33" s="297">
        <v>7.5</v>
      </c>
      <c r="G33" s="458">
        <f t="shared" si="0"/>
        <v>0.7142857142857143</v>
      </c>
      <c r="H33" s="297"/>
      <c r="I33" s="297">
        <f>IF('Project or Asset Input'!$E$10=H33,0,F33)</f>
        <v>7.5</v>
      </c>
      <c r="J33" s="459">
        <v>3</v>
      </c>
      <c r="K33" s="459">
        <f>'Weightings Assessment'!L38</f>
        <v>3</v>
      </c>
      <c r="L33" s="476">
        <f t="shared" si="1"/>
        <v>11.25</v>
      </c>
      <c r="M33" s="476">
        <f>IF(L33&lt;Lists!$A$2 * ($L$46/100),0,L33)</f>
        <v>11.25</v>
      </c>
      <c r="N33" s="476">
        <f t="shared" si="2"/>
        <v>9.3457943925233646</v>
      </c>
      <c r="O33" s="585">
        <f>SUM(N33:N34)</f>
        <v>13.084112149532711</v>
      </c>
      <c r="P33" s="297">
        <f t="shared" si="3"/>
        <v>3.1152647975077881</v>
      </c>
    </row>
    <row r="34" spans="1:16" ht="15" customHeight="1" x14ac:dyDescent="0.25">
      <c r="A34" s="719"/>
      <c r="B34" s="719"/>
      <c r="C34" s="457" t="s">
        <v>101</v>
      </c>
      <c r="D34" s="478" t="s">
        <v>103</v>
      </c>
      <c r="E34" s="589">
        <f>$E$33</f>
        <v>10.5</v>
      </c>
      <c r="F34" s="297">
        <v>3</v>
      </c>
      <c r="G34" s="458">
        <f t="shared" si="0"/>
        <v>0.2857142857142857</v>
      </c>
      <c r="H34" s="297"/>
      <c r="I34" s="297">
        <f>IF('Project or Asset Input'!$E$10=H34,0,F34)</f>
        <v>3</v>
      </c>
      <c r="J34" s="459">
        <v>3</v>
      </c>
      <c r="K34" s="459">
        <f>'Weightings Assessment'!L39</f>
        <v>3</v>
      </c>
      <c r="L34" s="476">
        <f t="shared" si="1"/>
        <v>4.5</v>
      </c>
      <c r="M34" s="476">
        <f>IF(L34&lt;Lists!$A$2 * ($L$46/100),0,L34)</f>
        <v>4.5</v>
      </c>
      <c r="N34" s="476">
        <f t="shared" si="2"/>
        <v>3.7383177570093453</v>
      </c>
      <c r="O34" s="585"/>
      <c r="P34" s="297">
        <f t="shared" si="3"/>
        <v>1.2461059190031152</v>
      </c>
    </row>
    <row r="35" spans="1:16" ht="15" customHeight="1" x14ac:dyDescent="0.25">
      <c r="A35" s="718" t="s">
        <v>428</v>
      </c>
      <c r="B35" s="720" t="s">
        <v>446</v>
      </c>
      <c r="C35" s="457" t="s">
        <v>104</v>
      </c>
      <c r="D35" s="478" t="s">
        <v>105</v>
      </c>
      <c r="E35" s="296">
        <v>5</v>
      </c>
      <c r="F35" s="297">
        <v>2.5</v>
      </c>
      <c r="G35" s="458">
        <f t="shared" si="0"/>
        <v>0.5</v>
      </c>
      <c r="H35" s="297"/>
      <c r="I35" s="297">
        <f>IF('Project or Asset Input'!$E$10=H35,0,F35)</f>
        <v>2.5</v>
      </c>
      <c r="J35" s="459">
        <v>3</v>
      </c>
      <c r="K35" s="459">
        <f>'Weightings Assessment'!L40</f>
        <v>2</v>
      </c>
      <c r="L35" s="476">
        <f t="shared" si="1"/>
        <v>2.5</v>
      </c>
      <c r="M35" s="476">
        <f>IF(L35&lt;Lists!$A$2 * ($L$46/100),0,L35)</f>
        <v>2.5</v>
      </c>
      <c r="N35" s="476">
        <f t="shared" si="2"/>
        <v>2.0768431983385254</v>
      </c>
      <c r="O35" s="585">
        <f>SUM(N35:N36)</f>
        <v>4.1536863966770508</v>
      </c>
      <c r="P35" s="297">
        <f t="shared" si="3"/>
        <v>0.69228106611284179</v>
      </c>
    </row>
    <row r="36" spans="1:16" ht="15" customHeight="1" x14ac:dyDescent="0.25">
      <c r="A36" s="719"/>
      <c r="B36" s="719"/>
      <c r="C36" s="457" t="s">
        <v>106</v>
      </c>
      <c r="D36" s="478" t="s">
        <v>107</v>
      </c>
      <c r="E36" s="296">
        <f>$E$35</f>
        <v>5</v>
      </c>
      <c r="F36" s="297">
        <v>2.5</v>
      </c>
      <c r="G36" s="458">
        <f t="shared" si="0"/>
        <v>0.5</v>
      </c>
      <c r="H36" s="297"/>
      <c r="I36" s="297">
        <f>IF('Project or Asset Input'!$E$10=H36,0,F36)</f>
        <v>2.5</v>
      </c>
      <c r="J36" s="459">
        <v>2</v>
      </c>
      <c r="K36" s="459">
        <f>'Weightings Assessment'!L41</f>
        <v>2</v>
      </c>
      <c r="L36" s="476">
        <f t="shared" si="1"/>
        <v>2.5</v>
      </c>
      <c r="M36" s="476">
        <f>IF(L36&lt;Lists!$A$2 * ($L$46/100),0,L36)</f>
        <v>2.5</v>
      </c>
      <c r="N36" s="476">
        <f t="shared" si="2"/>
        <v>2.0768431983385254</v>
      </c>
      <c r="O36" s="585"/>
      <c r="P36" s="297">
        <f t="shared" si="3"/>
        <v>1.0384215991692627</v>
      </c>
    </row>
    <row r="37" spans="1:16" ht="15" customHeight="1" x14ac:dyDescent="0.25">
      <c r="A37" s="718" t="s">
        <v>429</v>
      </c>
      <c r="B37" s="718" t="s">
        <v>707</v>
      </c>
      <c r="C37" s="457" t="s">
        <v>108</v>
      </c>
      <c r="D37" s="478" t="s">
        <v>109</v>
      </c>
      <c r="E37" s="296">
        <v>5</v>
      </c>
      <c r="F37" s="297">
        <v>2.5</v>
      </c>
      <c r="G37" s="458">
        <f t="shared" si="0"/>
        <v>0.5</v>
      </c>
      <c r="H37" s="297"/>
      <c r="I37" s="297">
        <f>IF('Project or Asset Input'!$E$10=H37,0,F37)</f>
        <v>2.5</v>
      </c>
      <c r="J37" s="459">
        <v>3</v>
      </c>
      <c r="K37" s="459">
        <f>'Weightings Assessment'!L42</f>
        <v>4</v>
      </c>
      <c r="L37" s="476">
        <f t="shared" si="1"/>
        <v>5</v>
      </c>
      <c r="M37" s="476">
        <f>IF(L37&lt;Lists!$A$2 * ($L$46/100),0,L37)</f>
        <v>5</v>
      </c>
      <c r="N37" s="476">
        <f t="shared" si="2"/>
        <v>4.1536863966770508</v>
      </c>
      <c r="O37" s="585">
        <f>SUM(N37:N38)</f>
        <v>4.1536863966770508</v>
      </c>
      <c r="P37" s="297">
        <f t="shared" si="3"/>
        <v>1.3845621322256836</v>
      </c>
    </row>
    <row r="38" spans="1:16" ht="15" customHeight="1" x14ac:dyDescent="0.25">
      <c r="A38" s="719"/>
      <c r="B38" s="719"/>
      <c r="C38" s="457" t="s">
        <v>110</v>
      </c>
      <c r="D38" s="478" t="s">
        <v>111</v>
      </c>
      <c r="E38" s="296">
        <f>$E$37</f>
        <v>5</v>
      </c>
      <c r="F38" s="297">
        <v>2.5</v>
      </c>
      <c r="G38" s="458">
        <f t="shared" si="0"/>
        <v>0.5</v>
      </c>
      <c r="H38" s="297" t="s">
        <v>531</v>
      </c>
      <c r="I38" s="297">
        <f>IF('Project or Asset Input'!$E$10=H38,0,F38)</f>
        <v>0</v>
      </c>
      <c r="J38" s="459">
        <v>3</v>
      </c>
      <c r="K38" s="459">
        <f>'Weightings Assessment'!L43</f>
        <v>4</v>
      </c>
      <c r="L38" s="476">
        <f t="shared" si="1"/>
        <v>0</v>
      </c>
      <c r="M38" s="476">
        <f>IF(L38&lt;Lists!$A$2 * ($L$46/100),0,L38)</f>
        <v>0</v>
      </c>
      <c r="N38" s="476">
        <f t="shared" si="2"/>
        <v>0</v>
      </c>
      <c r="O38" s="585"/>
      <c r="P38" s="297">
        <f t="shared" si="3"/>
        <v>0</v>
      </c>
    </row>
    <row r="39" spans="1:16" ht="15" customHeight="1" x14ac:dyDescent="0.25">
      <c r="A39" s="718" t="s">
        <v>430</v>
      </c>
      <c r="B39" s="720" t="s">
        <v>448</v>
      </c>
      <c r="C39" s="457" t="s">
        <v>112</v>
      </c>
      <c r="D39" s="478" t="s">
        <v>113</v>
      </c>
      <c r="E39" s="296">
        <v>5</v>
      </c>
      <c r="F39" s="297">
        <v>1.25</v>
      </c>
      <c r="G39" s="458">
        <f t="shared" si="0"/>
        <v>0.25</v>
      </c>
      <c r="H39" s="297"/>
      <c r="I39" s="297">
        <f>IF('Project or Asset Input'!$E$10=H39,0,F39)</f>
        <v>1.25</v>
      </c>
      <c r="J39" s="459">
        <v>3</v>
      </c>
      <c r="K39" s="459">
        <f>'Weightings Assessment'!L44</f>
        <v>3</v>
      </c>
      <c r="L39" s="476">
        <f t="shared" si="1"/>
        <v>1.875</v>
      </c>
      <c r="M39" s="476">
        <f>IF(L39&lt;Lists!$A$2 * ($L$46/100),0,L39)</f>
        <v>1.875</v>
      </c>
      <c r="N39" s="476">
        <f t="shared" si="2"/>
        <v>1.557632398753894</v>
      </c>
      <c r="O39" s="585">
        <f>SUM(N39:N42)</f>
        <v>6.2305295950155761</v>
      </c>
      <c r="P39" s="297">
        <f t="shared" si="3"/>
        <v>0.51921079958463134</v>
      </c>
    </row>
    <row r="40" spans="1:16" ht="15" customHeight="1" x14ac:dyDescent="0.25">
      <c r="A40" s="719"/>
      <c r="B40" s="719"/>
      <c r="C40" s="457" t="s">
        <v>114</v>
      </c>
      <c r="D40" s="478" t="s">
        <v>115</v>
      </c>
      <c r="E40" s="296">
        <f>$E$39</f>
        <v>5</v>
      </c>
      <c r="F40" s="297">
        <v>1.25</v>
      </c>
      <c r="G40" s="458">
        <f t="shared" si="0"/>
        <v>0.25</v>
      </c>
      <c r="H40" s="297"/>
      <c r="I40" s="297">
        <f>IF('Project or Asset Input'!$E$10=H40,0,F40)</f>
        <v>1.25</v>
      </c>
      <c r="J40" s="459">
        <v>3</v>
      </c>
      <c r="K40" s="459">
        <f>'Weightings Assessment'!L45</f>
        <v>3</v>
      </c>
      <c r="L40" s="476">
        <f t="shared" si="1"/>
        <v>1.875</v>
      </c>
      <c r="M40" s="476">
        <f>IF(L40&lt;Lists!$A$2 * ($L$46/100),0,L40)</f>
        <v>1.875</v>
      </c>
      <c r="N40" s="476">
        <f t="shared" si="2"/>
        <v>1.557632398753894</v>
      </c>
      <c r="O40" s="585"/>
      <c r="P40" s="297">
        <f t="shared" si="3"/>
        <v>0.51921079958463134</v>
      </c>
    </row>
    <row r="41" spans="1:16" ht="15" customHeight="1" x14ac:dyDescent="0.25">
      <c r="A41" s="719"/>
      <c r="B41" s="719"/>
      <c r="C41" s="457" t="s">
        <v>116</v>
      </c>
      <c r="D41" s="478" t="s">
        <v>117</v>
      </c>
      <c r="E41" s="296">
        <f t="shared" ref="E41:E42" si="7">$E$39</f>
        <v>5</v>
      </c>
      <c r="F41" s="297">
        <v>1.25</v>
      </c>
      <c r="G41" s="458">
        <f t="shared" si="0"/>
        <v>0.25</v>
      </c>
      <c r="H41" s="297"/>
      <c r="I41" s="297">
        <f>IF('Project or Asset Input'!$E$10=H41,0,F41)</f>
        <v>1.25</v>
      </c>
      <c r="J41" s="459">
        <v>2</v>
      </c>
      <c r="K41" s="459">
        <f>'Weightings Assessment'!L46</f>
        <v>3</v>
      </c>
      <c r="L41" s="476">
        <f t="shared" si="1"/>
        <v>1.875</v>
      </c>
      <c r="M41" s="476">
        <f>IF(L41&lt;Lists!$A$2 * ($L$46/100),0,L41)</f>
        <v>1.875</v>
      </c>
      <c r="N41" s="476">
        <f t="shared" si="2"/>
        <v>1.557632398753894</v>
      </c>
      <c r="O41" s="585"/>
      <c r="P41" s="297">
        <f t="shared" si="3"/>
        <v>0.77881619937694702</v>
      </c>
    </row>
    <row r="42" spans="1:16" ht="15" customHeight="1" x14ac:dyDescent="0.25">
      <c r="A42" s="719"/>
      <c r="B42" s="719"/>
      <c r="C42" s="457" t="s">
        <v>118</v>
      </c>
      <c r="D42" s="478" t="s">
        <v>119</v>
      </c>
      <c r="E42" s="296">
        <f t="shared" si="7"/>
        <v>5</v>
      </c>
      <c r="F42" s="297">
        <v>1.25</v>
      </c>
      <c r="G42" s="458">
        <f t="shared" si="0"/>
        <v>0.25</v>
      </c>
      <c r="H42" s="297"/>
      <c r="I42" s="297">
        <f>IF('Project or Asset Input'!$E$10=H42,0,F42)</f>
        <v>1.25</v>
      </c>
      <c r="J42" s="459">
        <v>2</v>
      </c>
      <c r="K42" s="459">
        <f>'Weightings Assessment'!L47</f>
        <v>3</v>
      </c>
      <c r="L42" s="476">
        <f t="shared" si="1"/>
        <v>1.875</v>
      </c>
      <c r="M42" s="476">
        <f>IF(L42&lt;Lists!$A$2 * ($L$46/100),0,L42)</f>
        <v>1.875</v>
      </c>
      <c r="N42" s="476">
        <f t="shared" si="2"/>
        <v>1.557632398753894</v>
      </c>
      <c r="O42" s="585"/>
      <c r="P42" s="297">
        <f t="shared" si="3"/>
        <v>0.77881619937694702</v>
      </c>
    </row>
    <row r="43" spans="1:16" ht="15" customHeight="1" x14ac:dyDescent="0.25">
      <c r="A43" s="720" t="s">
        <v>431</v>
      </c>
      <c r="B43" s="720" t="s">
        <v>449</v>
      </c>
      <c r="C43" s="457" t="s">
        <v>120</v>
      </c>
      <c r="D43" s="479" t="s">
        <v>122</v>
      </c>
      <c r="E43" s="296">
        <v>5</v>
      </c>
      <c r="F43" s="297">
        <v>4</v>
      </c>
      <c r="G43" s="458">
        <f t="shared" si="0"/>
        <v>0.8</v>
      </c>
      <c r="H43" s="297"/>
      <c r="I43" s="297">
        <f>IF('Project or Asset Input'!$E$10=H43,0,F43)</f>
        <v>4</v>
      </c>
      <c r="J43" s="459">
        <v>3</v>
      </c>
      <c r="K43" s="459">
        <f>'Weightings Assessment'!L48</f>
        <v>3</v>
      </c>
      <c r="L43" s="476">
        <f t="shared" si="1"/>
        <v>6</v>
      </c>
      <c r="M43" s="476">
        <f>IF(L43&lt;Lists!$A$2 * ($L$46/100),0,L43)</f>
        <v>6</v>
      </c>
      <c r="N43" s="476">
        <f t="shared" si="2"/>
        <v>4.9844236760124607</v>
      </c>
      <c r="O43" s="585">
        <f>SUM(N43:N44)</f>
        <v>4.9844236760124607</v>
      </c>
      <c r="P43" s="297">
        <f t="shared" si="3"/>
        <v>1.6614745586708202</v>
      </c>
    </row>
    <row r="44" spans="1:16" ht="15" customHeight="1" x14ac:dyDescent="0.25">
      <c r="A44" s="719"/>
      <c r="B44" s="719"/>
      <c r="C44" s="457" t="s">
        <v>121</v>
      </c>
      <c r="D44" s="479" t="s">
        <v>123</v>
      </c>
      <c r="E44" s="296">
        <f>$E$43</f>
        <v>5</v>
      </c>
      <c r="F44" s="297">
        <v>1</v>
      </c>
      <c r="G44" s="458">
        <f t="shared" si="0"/>
        <v>0.2</v>
      </c>
      <c r="H44" s="297" t="s">
        <v>531</v>
      </c>
      <c r="I44" s="297">
        <f>IF('Project or Asset Input'!$E$10=H44,0,F44)</f>
        <v>0</v>
      </c>
      <c r="J44" s="459">
        <v>2</v>
      </c>
      <c r="K44" s="459">
        <f>'Weightings Assessment'!L49</f>
        <v>3</v>
      </c>
      <c r="L44" s="476">
        <f t="shared" si="1"/>
        <v>0</v>
      </c>
      <c r="M44" s="476">
        <f>IF(L44&lt;Lists!$A$2 * ($L$46/100),0,L44)</f>
        <v>0</v>
      </c>
      <c r="N44" s="476">
        <f t="shared" si="2"/>
        <v>0</v>
      </c>
      <c r="O44" s="585"/>
      <c r="P44" s="297">
        <f t="shared" si="3"/>
        <v>0</v>
      </c>
    </row>
    <row r="45" spans="1:16" ht="15" customHeight="1" x14ac:dyDescent="0.25">
      <c r="A45" s="536" t="s">
        <v>432</v>
      </c>
      <c r="B45" s="537" t="s">
        <v>60</v>
      </c>
      <c r="C45" s="457" t="s">
        <v>124</v>
      </c>
      <c r="D45" s="479" t="s">
        <v>60</v>
      </c>
      <c r="E45" s="296">
        <v>10</v>
      </c>
      <c r="F45" s="297">
        <v>10</v>
      </c>
      <c r="G45" s="458">
        <f t="shared" si="0"/>
        <v>1</v>
      </c>
      <c r="H45" s="297"/>
      <c r="I45" s="297">
        <f>IF('Project or Asset Input'!$E$10=H45,0,F45)</f>
        <v>10</v>
      </c>
      <c r="J45" s="459">
        <v>10</v>
      </c>
      <c r="K45" s="459">
        <f>'Weightings Assessment'!L50</f>
        <v>2</v>
      </c>
      <c r="L45" s="476">
        <f t="shared" si="1"/>
        <v>10</v>
      </c>
      <c r="M45" s="476">
        <f>IF(L45&lt;Lists!$A$2, 0, L45)</f>
        <v>10</v>
      </c>
      <c r="N45" s="476">
        <f>M45</f>
        <v>10</v>
      </c>
      <c r="O45" s="585">
        <f>SUM(N45)</f>
        <v>10</v>
      </c>
      <c r="P45" s="297">
        <f t="shared" si="3"/>
        <v>1</v>
      </c>
    </row>
    <row r="46" spans="1:16" x14ac:dyDescent="0.25">
      <c r="A46" s="462"/>
      <c r="B46" s="462"/>
      <c r="C46" s="463"/>
      <c r="D46" s="463"/>
      <c r="E46" s="573"/>
      <c r="F46" s="574"/>
      <c r="G46" s="575"/>
      <c r="H46" s="574"/>
      <c r="I46" s="483">
        <f>SUM(I2:I44)</f>
        <v>89.5</v>
      </c>
      <c r="J46" s="484"/>
      <c r="K46" s="484"/>
      <c r="L46" s="476">
        <f>SUM(L2:L44)</f>
        <v>120.375</v>
      </c>
      <c r="M46" s="476">
        <f t="shared" ref="M46:N46" si="8">SUM(M2:M44)</f>
        <v>120.375</v>
      </c>
      <c r="N46" s="476">
        <f t="shared" si="8"/>
        <v>99.999999999999972</v>
      </c>
      <c r="O46" s="481"/>
      <c r="P46" s="482"/>
    </row>
    <row r="47" spans="1:16" ht="13.8" x14ac:dyDescent="0.25">
      <c r="A47" s="464"/>
      <c r="B47" s="464"/>
      <c r="C47" s="465"/>
      <c r="D47" s="465"/>
      <c r="E47" s="465"/>
      <c r="F47" s="467"/>
      <c r="G47" s="466"/>
      <c r="H47" s="467"/>
      <c r="I47" s="467"/>
      <c r="J47" s="465"/>
      <c r="K47" s="465"/>
      <c r="L47" s="435"/>
      <c r="M47" s="435"/>
      <c r="N47" s="435"/>
      <c r="O47" s="465"/>
      <c r="P47" s="466"/>
    </row>
    <row r="48" spans="1:16" x14ac:dyDescent="0.25">
      <c r="A48" s="464"/>
      <c r="B48" s="464"/>
      <c r="C48" s="465"/>
      <c r="D48" s="465"/>
      <c r="E48" s="465"/>
      <c r="F48" s="467"/>
      <c r="G48" s="466"/>
      <c r="H48" s="467"/>
      <c r="I48" s="467"/>
      <c r="J48" s="465"/>
      <c r="K48" s="465"/>
      <c r="O48" s="465"/>
      <c r="P48" s="466"/>
    </row>
    <row r="49" spans="1:16" x14ac:dyDescent="0.25">
      <c r="A49" s="464"/>
      <c r="B49" s="464"/>
      <c r="C49" s="465"/>
      <c r="D49" s="465"/>
      <c r="E49" s="465"/>
      <c r="F49" s="467"/>
      <c r="G49" s="466"/>
      <c r="H49" s="467"/>
      <c r="I49" s="467"/>
      <c r="J49" s="465"/>
      <c r="K49" s="465"/>
      <c r="O49" s="465"/>
      <c r="P49" s="466"/>
    </row>
    <row r="50" spans="1:16" x14ac:dyDescent="0.25">
      <c r="A50" s="464"/>
      <c r="B50" s="464"/>
      <c r="C50" s="465"/>
      <c r="D50" s="465"/>
      <c r="E50" s="465"/>
      <c r="F50" s="467"/>
      <c r="G50" s="466"/>
      <c r="H50" s="467"/>
      <c r="I50" s="467"/>
      <c r="J50" s="465"/>
      <c r="K50" s="465"/>
      <c r="O50" s="465"/>
      <c r="P50" s="466"/>
    </row>
    <row r="51" spans="1:16" x14ac:dyDescent="0.25">
      <c r="A51" s="464"/>
      <c r="B51" s="464"/>
      <c r="C51" s="465"/>
      <c r="D51" s="465"/>
      <c r="E51" s="465"/>
      <c r="F51" s="467"/>
      <c r="G51" s="466"/>
      <c r="H51" s="467"/>
      <c r="I51" s="467"/>
      <c r="J51" s="465"/>
      <c r="K51" s="465"/>
      <c r="O51" s="465"/>
      <c r="P51" s="466"/>
    </row>
    <row r="59" spans="1:16" s="471" customFormat="1" x14ac:dyDescent="0.25">
      <c r="A59" s="468"/>
      <c r="B59" s="468"/>
      <c r="C59" s="469"/>
      <c r="D59" s="469"/>
      <c r="E59" s="469"/>
      <c r="F59" s="470"/>
      <c r="G59" s="435"/>
      <c r="H59" s="470"/>
      <c r="I59" s="470"/>
      <c r="J59" s="469"/>
      <c r="K59" s="469"/>
      <c r="L59" s="422"/>
      <c r="M59" s="395"/>
      <c r="N59" s="395"/>
      <c r="O59" s="469"/>
      <c r="P59" s="435"/>
    </row>
  </sheetData>
  <sheetProtection sheet="1" objects="1" scenarios="1" formatCells="0" formatColumns="0" formatRows="0"/>
  <dataConsolidate/>
  <customSheetViews>
    <customSheetView guid="{2F9A33C5-705D-4A07-ADB6-21E456C526C6}" showGridLines="0" state="hidden">
      <pane xSplit="6" ySplit="2" topLeftCell="L4" activePane="bottomRight" state="frozenSplit"/>
      <selection pane="bottomRight" activeCell="M2" sqref="M1:W1048576"/>
      <pageMargins left="0.7" right="0.7" top="0.75" bottom="0.75" header="0.3" footer="0.3"/>
      <pageSetup paperSize="9" orientation="portrait" r:id="rId1"/>
    </customSheetView>
    <customSheetView guid="{0F24A28B-06F9-4620-BAD4-B239F41FF00A}" showGridLines="0" state="hidden">
      <pane xSplit="6" ySplit="2" topLeftCell="L4" activePane="bottomRight" state="frozenSplit"/>
      <selection pane="bottomRight" activeCell="M2" sqref="M1:W1048576"/>
      <pageMargins left="0.7" right="0.7" top="0.75" bottom="0.75" header="0.3" footer="0.3"/>
      <pageSetup paperSize="9" orientation="portrait" r:id="rId2"/>
    </customSheetView>
    <customSheetView guid="{856130BF-2D6B-484A-B5FC-68659BABEC5B}" showGridLines="0" state="hidden">
      <pane xSplit="6" ySplit="2" topLeftCell="L4" activePane="bottomRight" state="frozenSplit"/>
      <selection pane="bottomRight" activeCell="M2" sqref="M1:W1048576"/>
      <pageMargins left="0.7" right="0.7" top="0.75" bottom="0.75" header="0.3" footer="0.3"/>
      <pageSetup paperSize="9" orientation="portrait" r:id="rId3"/>
    </customSheetView>
    <customSheetView guid="{C1EC460D-BC24-4B7C-8A42-4C4CAB6DD547}" showGridLines="0" state="hidden">
      <pane xSplit="6" ySplit="2" topLeftCell="L4" activePane="bottomRight" state="frozenSplit"/>
      <selection pane="bottomRight" activeCell="M2" sqref="M1:W1048576"/>
      <pageMargins left="0.7" right="0.7" top="0.75" bottom="0.75" header="0.3" footer="0.3"/>
      <pageSetup paperSize="9" orientation="portrait" r:id="rId4"/>
    </customSheetView>
    <customSheetView guid="{872EA6DD-096B-4F25-A988-5DA4FC0DF5BD}" showGridLines="0" state="hidden">
      <pane xSplit="6" ySplit="2" topLeftCell="L4" activePane="bottomRight" state="frozenSplit"/>
      <selection pane="bottomRight" activeCell="M2" sqref="M1:W1048576"/>
      <pageMargins left="0.7" right="0.7" top="0.75" bottom="0.75" header="0.3" footer="0.3"/>
      <pageSetup paperSize="9" orientation="portrait" r:id="rId5"/>
    </customSheetView>
    <customSheetView guid="{49815ABC-A63B-4D41-AA7B-D5102D8E0BFC}" showGridLines="0" state="hidden">
      <pane xSplit="6" ySplit="2" topLeftCell="L4" activePane="bottomRight" state="frozenSplit"/>
      <selection pane="bottomRight" activeCell="M2" sqref="M1:W1048576"/>
      <pageMargins left="0.7" right="0.7" top="0.75" bottom="0.75" header="0.3" footer="0.3"/>
      <pageSetup paperSize="9" orientation="portrait" r:id="rId6"/>
    </customSheetView>
  </customSheetViews>
  <mergeCells count="28">
    <mergeCell ref="A35:A36"/>
    <mergeCell ref="B35:B36"/>
    <mergeCell ref="A43:A44"/>
    <mergeCell ref="B43:B44"/>
    <mergeCell ref="A37:A38"/>
    <mergeCell ref="B37:B38"/>
    <mergeCell ref="A39:A42"/>
    <mergeCell ref="B39:B42"/>
    <mergeCell ref="A30:A32"/>
    <mergeCell ref="B30:B32"/>
    <mergeCell ref="A33:A34"/>
    <mergeCell ref="B33:B34"/>
    <mergeCell ref="A21:A25"/>
    <mergeCell ref="B21:B25"/>
    <mergeCell ref="A26:A29"/>
    <mergeCell ref="B26:B29"/>
    <mergeCell ref="A19:A20"/>
    <mergeCell ref="B19:B20"/>
    <mergeCell ref="A13:A14"/>
    <mergeCell ref="B13:B14"/>
    <mergeCell ref="A15:A16"/>
    <mergeCell ref="B15:B16"/>
    <mergeCell ref="A2:A8"/>
    <mergeCell ref="B2:B8"/>
    <mergeCell ref="A9:A12"/>
    <mergeCell ref="B9:B12"/>
    <mergeCell ref="A17:A18"/>
    <mergeCell ref="B17:B18"/>
  </mergeCells>
  <conditionalFormatting sqref="N2:N45">
    <cfRule type="top10" dxfId="12" priority="2" percent="1" rank="10"/>
  </conditionalFormatting>
  <conditionalFormatting sqref="N2:N46">
    <cfRule type="cellIs" dxfId="11" priority="1" operator="equal">
      <formula>0</formula>
    </cfRule>
  </conditionalFormatting>
  <pageMargins left="0.7" right="0.7" top="0.75" bottom="0.75" header="0.3" footer="0.3"/>
  <pageSetup paperSize="9" orientation="portrait" r:id="rId7"/>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Lists!$D$4:$D$6</xm:f>
          </x14:formula1>
          <xm:sqref>H2:H45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rgb="FF414042"/>
    <pageSetUpPr fitToPage="1"/>
  </sheetPr>
  <dimension ref="A1:BV258"/>
  <sheetViews>
    <sheetView showGridLines="0" zoomScaleNormal="100" workbookViewId="0">
      <pane ySplit="1" topLeftCell="A2" activePane="bottomLeft" state="frozen"/>
      <selection pane="bottomLeft" activeCell="T127" sqref="T127"/>
    </sheetView>
  </sheetViews>
  <sheetFormatPr defaultRowHeight="13.2" x14ac:dyDescent="0.25"/>
  <cols>
    <col min="1" max="2" width="9.5546875" customWidth="1"/>
    <col min="3" max="3" width="17.33203125" style="2" customWidth="1"/>
    <col min="4" max="4" width="5" style="24" customWidth="1"/>
    <col min="5" max="5" width="8.5546875" style="147" hidden="1" customWidth="1"/>
    <col min="6" max="6" width="9.88671875" style="24" hidden="1" customWidth="1"/>
    <col min="7" max="7" width="46.44140625" style="2" customWidth="1"/>
    <col min="8" max="8" width="9.109375" style="23" hidden="1" customWidth="1"/>
    <col min="9" max="11" width="6.6640625" style="2" customWidth="1"/>
    <col min="12" max="12" width="1.6640625" style="2" customWidth="1"/>
    <col min="13" max="13" width="3" style="2" customWidth="1"/>
    <col min="14" max="14" width="14.6640625" customWidth="1"/>
    <col min="15" max="15" width="3.6640625" style="80" customWidth="1"/>
    <col min="16" max="16" width="5.6640625" style="45" customWidth="1"/>
    <col min="17" max="17" width="5.6640625" style="600" customWidth="1"/>
    <col min="18" max="18" width="5.6640625" customWidth="1"/>
    <col min="19" max="20" width="32.6640625" style="24" customWidth="1"/>
    <col min="21" max="21" width="1.6640625" customWidth="1"/>
    <col min="22" max="22" width="3" style="533" customWidth="1"/>
    <col min="23" max="23" width="5.6640625" style="616" customWidth="1"/>
    <col min="24" max="24" width="5.6640625" customWidth="1"/>
    <col min="25" max="25" width="15.44140625" style="516" customWidth="1"/>
    <col min="26" max="26" width="11.6640625" hidden="1" customWidth="1"/>
    <col min="27" max="27" width="3" style="80" hidden="1" customWidth="1"/>
    <col min="28" max="28" width="0.88671875" style="80" hidden="1" customWidth="1"/>
    <col min="29" max="29" width="3" style="2" hidden="1" customWidth="1"/>
    <col min="30" max="30" width="5.6640625" style="45" hidden="1" customWidth="1"/>
    <col min="31" max="31" width="10" style="100" hidden="1" customWidth="1"/>
    <col min="32" max="32" width="24.109375" style="516" customWidth="1"/>
    <col min="33" max="33" width="24.5546875" style="516" customWidth="1"/>
    <col min="34" max="34" width="1.6640625" customWidth="1"/>
    <col min="35" max="35" width="5.6640625" style="516" customWidth="1"/>
    <col min="36" max="36" width="5.6640625" customWidth="1"/>
    <col min="37" max="37" width="2.6640625" style="516" customWidth="1"/>
    <col min="38" max="38" width="7.44140625" style="516" customWidth="1"/>
    <col min="39" max="39" width="9.5546875" style="532" customWidth="1"/>
    <col min="40" max="40" width="3" style="533" customWidth="1"/>
    <col min="41" max="41" width="27.33203125" style="516" customWidth="1"/>
    <col min="42" max="42" width="1.6640625" customWidth="1"/>
    <col min="43" max="44" width="25.6640625" customWidth="1"/>
    <col min="45" max="45" width="5.33203125" customWidth="1"/>
    <col min="46" max="46" width="25.6640625" customWidth="1"/>
    <col min="47" max="47" width="5.33203125" customWidth="1"/>
    <col min="48" max="48" width="25.6640625" customWidth="1"/>
    <col min="49" max="49" width="5.33203125" customWidth="1"/>
    <col min="50" max="50" width="5.6640625" style="45" customWidth="1"/>
    <col min="51" max="51" width="1.6640625" customWidth="1"/>
    <col min="52" max="52" width="6" style="516" customWidth="1"/>
    <col min="53" max="53" width="5.6640625" customWidth="1"/>
    <col min="54" max="54" width="7.109375" style="516" customWidth="1"/>
    <col min="55" max="55" width="11.6640625" style="516" customWidth="1"/>
    <col min="56" max="56" width="3" style="533" customWidth="1"/>
    <col min="57" max="57" width="24.33203125" style="516" customWidth="1"/>
    <col min="58" max="58" width="1.6640625" customWidth="1"/>
    <col min="59" max="59" width="25.6640625" customWidth="1"/>
    <col min="60" max="60" width="2.6640625" customWidth="1"/>
    <col min="61" max="61" width="25.6640625" customWidth="1"/>
    <col min="62" max="62" width="5.6640625" customWidth="1"/>
    <col min="63" max="63" width="25.6640625" customWidth="1"/>
    <col min="64" max="64" width="5.33203125" customWidth="1"/>
    <col min="65" max="65" width="25.6640625" customWidth="1"/>
    <col min="66" max="66" width="5.109375" customWidth="1"/>
    <col min="67" max="67" width="5.6640625" style="45" customWidth="1"/>
    <col min="68" max="68" width="1.6640625" customWidth="1"/>
    <col min="69" max="70" width="24.33203125" style="516" customWidth="1"/>
    <col min="71" max="71" width="7.109375" style="516" customWidth="1"/>
    <col min="72" max="72" width="11.6640625" style="516" customWidth="1"/>
    <col min="73" max="73" width="23.33203125" style="533" customWidth="1"/>
    <col min="74" max="74" width="7.109375" style="516" customWidth="1"/>
  </cols>
  <sheetData>
    <row r="1" spans="1:74" s="4" customFormat="1" ht="136.19999999999999" customHeight="1" thickBot="1" x14ac:dyDescent="0.3">
      <c r="A1" s="3" t="s">
        <v>127</v>
      </c>
      <c r="B1" s="3" t="s">
        <v>57</v>
      </c>
      <c r="C1" s="3" t="s">
        <v>267</v>
      </c>
      <c r="D1" s="97" t="s">
        <v>268</v>
      </c>
      <c r="E1" s="96" t="s">
        <v>181</v>
      </c>
      <c r="F1" s="96" t="s">
        <v>269</v>
      </c>
      <c r="G1" s="93" t="s">
        <v>56</v>
      </c>
      <c r="H1" s="95" t="s">
        <v>155</v>
      </c>
      <c r="I1" s="64" t="s">
        <v>300</v>
      </c>
      <c r="J1" s="64" t="s">
        <v>53</v>
      </c>
      <c r="K1" s="64" t="s">
        <v>54</v>
      </c>
      <c r="L1" s="66"/>
      <c r="M1" s="67" t="s">
        <v>242</v>
      </c>
      <c r="N1" s="67" t="s">
        <v>237</v>
      </c>
      <c r="O1" s="76"/>
      <c r="P1" s="67" t="s">
        <v>238</v>
      </c>
      <c r="Q1" s="607" t="s">
        <v>918</v>
      </c>
      <c r="R1" s="67" t="s">
        <v>239</v>
      </c>
      <c r="S1" s="623" t="s">
        <v>932</v>
      </c>
      <c r="T1" s="65" t="s">
        <v>929</v>
      </c>
      <c r="U1" s="65"/>
      <c r="V1" s="82" t="s">
        <v>245</v>
      </c>
      <c r="W1" s="613" t="s">
        <v>922</v>
      </c>
      <c r="X1" s="82" t="s">
        <v>407</v>
      </c>
      <c r="Y1" s="92" t="s">
        <v>253</v>
      </c>
      <c r="Z1" s="84" t="s">
        <v>243</v>
      </c>
      <c r="AA1" s="83"/>
      <c r="AB1" s="83"/>
      <c r="AC1" s="82"/>
      <c r="AD1" s="82" t="s">
        <v>244</v>
      </c>
      <c r="AE1" s="98"/>
      <c r="AF1" s="92" t="s">
        <v>931</v>
      </c>
      <c r="AG1" s="84" t="s">
        <v>930</v>
      </c>
      <c r="AH1" s="65"/>
      <c r="AI1" s="507" t="s">
        <v>256</v>
      </c>
      <c r="AJ1" s="67" t="s">
        <v>257</v>
      </c>
      <c r="AK1" s="507"/>
      <c r="AL1" s="507" t="s">
        <v>258</v>
      </c>
      <c r="AM1" s="517"/>
      <c r="AN1" s="507" t="s">
        <v>260</v>
      </c>
      <c r="AO1" s="518" t="s">
        <v>259</v>
      </c>
      <c r="AP1" s="65"/>
      <c r="AQ1" s="92" t="s">
        <v>261</v>
      </c>
      <c r="AR1" s="92" t="s">
        <v>262</v>
      </c>
      <c r="AS1" s="82" t="s">
        <v>263</v>
      </c>
      <c r="AT1" s="92" t="s">
        <v>264</v>
      </c>
      <c r="AU1" s="82" t="s">
        <v>263</v>
      </c>
      <c r="AV1" s="92" t="s">
        <v>265</v>
      </c>
      <c r="AW1" s="82" t="s">
        <v>263</v>
      </c>
      <c r="AX1" s="82" t="s">
        <v>266</v>
      </c>
      <c r="AY1" s="65"/>
      <c r="AZ1" s="507" t="s">
        <v>256</v>
      </c>
      <c r="BA1" s="67" t="s">
        <v>257</v>
      </c>
      <c r="BB1" s="507" t="s">
        <v>258</v>
      </c>
      <c r="BC1" s="518"/>
      <c r="BD1" s="507" t="s">
        <v>260</v>
      </c>
      <c r="BE1" s="518" t="s">
        <v>259</v>
      </c>
      <c r="BF1" s="65"/>
      <c r="BG1" s="92" t="s">
        <v>261</v>
      </c>
      <c r="BH1" s="82"/>
      <c r="BI1" s="92" t="s">
        <v>262</v>
      </c>
      <c r="BJ1" s="82" t="s">
        <v>263</v>
      </c>
      <c r="BK1" s="92" t="s">
        <v>264</v>
      </c>
      <c r="BL1" s="82" t="s">
        <v>263</v>
      </c>
      <c r="BM1" s="92" t="s">
        <v>265</v>
      </c>
      <c r="BN1" s="82" t="s">
        <v>263</v>
      </c>
      <c r="BO1" s="82" t="s">
        <v>266</v>
      </c>
      <c r="BP1" s="65"/>
      <c r="BQ1" s="518" t="s">
        <v>636</v>
      </c>
      <c r="BR1" s="518" t="s">
        <v>635</v>
      </c>
      <c r="BS1" s="507" t="s">
        <v>633</v>
      </c>
      <c r="BT1" s="518"/>
      <c r="BU1" s="518" t="s">
        <v>634</v>
      </c>
      <c r="BV1" s="507" t="s">
        <v>632</v>
      </c>
    </row>
    <row r="2" spans="1:74" ht="93" thickBot="1" x14ac:dyDescent="0.3">
      <c r="A2" s="5" t="s">
        <v>420</v>
      </c>
      <c r="B2" s="5" t="s">
        <v>1</v>
      </c>
      <c r="C2" s="32" t="str">
        <f t="shared" ref="C2:C54" si="0">INDEX(credits_table,MATCH(B2,credits_name,0),2)</f>
        <v>Sustainability leadership and commitment</v>
      </c>
      <c r="D2" s="148">
        <v>1</v>
      </c>
      <c r="E2" s="146">
        <v>1</v>
      </c>
      <c r="F2" s="31" t="str">
        <f>B2&amp;"-"&amp;D2&amp;"-"&amp;E2</f>
        <v>Man-1-1-1</v>
      </c>
      <c r="G2" s="238" t="s">
        <v>15</v>
      </c>
      <c r="H2" s="571">
        <f>'Weightings Calcs'!J2</f>
        <v>3</v>
      </c>
      <c r="I2" s="143">
        <f>'Weightings Calcs'!K2</f>
        <v>2</v>
      </c>
      <c r="J2" s="94">
        <f>K2/$H2</f>
        <v>0.27691242644513675</v>
      </c>
      <c r="K2" s="63">
        <f>'Weightings Calcs'!$N$2</f>
        <v>0.83073727933541019</v>
      </c>
      <c r="L2" s="68"/>
      <c r="M2" s="59">
        <v>1</v>
      </c>
      <c r="N2" s="60" t="s">
        <v>235</v>
      </c>
      <c r="O2" s="81" t="s">
        <v>174</v>
      </c>
      <c r="P2" s="61">
        <v>0</v>
      </c>
      <c r="Q2" s="598">
        <v>0</v>
      </c>
      <c r="R2" s="63">
        <f>Q2*J2</f>
        <v>0</v>
      </c>
      <c r="S2" s="593" t="s">
        <v>877</v>
      </c>
      <c r="T2" s="608" t="s">
        <v>919</v>
      </c>
      <c r="U2" s="72"/>
      <c r="V2" s="538">
        <v>1</v>
      </c>
      <c r="W2" s="614">
        <v>2</v>
      </c>
      <c r="X2" s="50">
        <f>W2*J2</f>
        <v>0.5538248528902735</v>
      </c>
      <c r="Y2" s="60"/>
      <c r="Z2" s="87" t="s">
        <v>255</v>
      </c>
      <c r="AA2" s="88" t="s">
        <v>174</v>
      </c>
      <c r="AB2" s="89"/>
      <c r="AC2" s="90">
        <f>INDEX(lists_progress_status_tbl,MATCH(Z2,lists_progress_status,0),2)</f>
        <v>1</v>
      </c>
      <c r="AD2" s="546">
        <v>0</v>
      </c>
      <c r="AE2" s="85" t="str">
        <f t="shared" ref="AE2:AE32" si="1">F2</f>
        <v>Man-1-1-1</v>
      </c>
      <c r="AF2" s="594" t="s">
        <v>994</v>
      </c>
      <c r="AH2" s="72"/>
      <c r="AI2" s="62">
        <v>0</v>
      </c>
      <c r="AJ2" s="94">
        <f>AI2*J2</f>
        <v>0</v>
      </c>
      <c r="AK2" s="519"/>
      <c r="AL2" s="520"/>
      <c r="AM2" s="521"/>
      <c r="AN2" s="522"/>
      <c r="AO2" s="523"/>
      <c r="AP2" s="72"/>
      <c r="AQ2" s="551"/>
      <c r="AR2" s="548"/>
      <c r="AS2" s="547">
        <v>0</v>
      </c>
      <c r="AT2" s="548"/>
      <c r="AU2" s="547">
        <v>0</v>
      </c>
      <c r="AV2" s="548"/>
      <c r="AW2" s="547">
        <v>0</v>
      </c>
      <c r="AX2" s="549">
        <f>AW2*J2</f>
        <v>0</v>
      </c>
      <c r="AY2" s="550"/>
      <c r="AZ2" s="62"/>
      <c r="BA2" s="549">
        <f>AZ2*J2</f>
        <v>0</v>
      </c>
      <c r="BB2" s="520"/>
      <c r="BC2" s="535" t="str">
        <f t="shared" ref="BC2:BC32" si="2">F2</f>
        <v>Man-1-1-1</v>
      </c>
      <c r="BD2" s="522"/>
      <c r="BE2" s="523"/>
      <c r="BF2" s="550"/>
      <c r="BG2" s="551"/>
      <c r="BH2" s="552"/>
      <c r="BI2" s="548"/>
      <c r="BJ2" s="547">
        <v>0</v>
      </c>
      <c r="BK2" s="548"/>
      <c r="BL2" s="547">
        <v>0</v>
      </c>
      <c r="BM2" s="548"/>
      <c r="BN2" s="547">
        <v>0</v>
      </c>
      <c r="BO2" s="549">
        <f>BN2*J2</f>
        <v>0</v>
      </c>
      <c r="BP2" s="72"/>
      <c r="BQ2" s="523"/>
      <c r="BR2" s="523"/>
      <c r="BS2" s="534"/>
      <c r="BT2" s="535"/>
      <c r="BU2" s="522"/>
      <c r="BV2" s="534"/>
    </row>
    <row r="3" spans="1:74" ht="93" thickBot="1" x14ac:dyDescent="0.3">
      <c r="A3" s="5" t="s">
        <v>420</v>
      </c>
      <c r="B3" s="5" t="s">
        <v>1</v>
      </c>
      <c r="C3" s="32" t="str">
        <f t="shared" si="0"/>
        <v>Sustainability leadership and commitment</v>
      </c>
      <c r="D3" s="149">
        <v>1</v>
      </c>
      <c r="E3" s="146">
        <v>2</v>
      </c>
      <c r="F3" s="31" t="str">
        <f t="shared" ref="F3:F55" si="3">B3&amp;"-"&amp;D3&amp;"-"&amp;E3</f>
        <v>Man-1-1-2</v>
      </c>
      <c r="G3" s="239" t="s">
        <v>16</v>
      </c>
      <c r="I3" s="35"/>
      <c r="J3" s="34"/>
      <c r="K3" s="35"/>
      <c r="L3" s="69"/>
      <c r="M3" s="58">
        <v>1</v>
      </c>
      <c r="N3" s="53"/>
      <c r="O3" s="77"/>
      <c r="P3" s="42"/>
      <c r="Q3" s="599"/>
      <c r="R3" s="36"/>
      <c r="S3" s="594" t="s">
        <v>878</v>
      </c>
      <c r="T3" s="626" t="s">
        <v>921</v>
      </c>
      <c r="U3" s="73"/>
      <c r="V3" s="577"/>
      <c r="W3" s="615"/>
      <c r="X3" s="36"/>
      <c r="Y3" s="508"/>
      <c r="Z3" s="510"/>
      <c r="AA3" s="37"/>
      <c r="AB3" s="37"/>
      <c r="AC3" s="37">
        <v>1234</v>
      </c>
      <c r="AD3" s="579"/>
      <c r="AE3" s="85" t="str">
        <f t="shared" si="1"/>
        <v>Man-1-1-2</v>
      </c>
      <c r="AF3" s="594" t="s">
        <v>995</v>
      </c>
      <c r="AH3" s="73"/>
      <c r="AI3" s="508"/>
      <c r="AJ3" s="36"/>
      <c r="AK3" s="508"/>
      <c r="AL3" s="520"/>
      <c r="AM3" s="521"/>
      <c r="AN3" s="524"/>
      <c r="AO3" s="525"/>
      <c r="AP3" s="73"/>
      <c r="AQ3" s="557"/>
      <c r="AR3" s="554"/>
      <c r="AS3" s="553"/>
      <c r="AT3" s="554"/>
      <c r="AU3" s="553"/>
      <c r="AV3" s="554"/>
      <c r="AW3" s="553"/>
      <c r="AX3" s="555"/>
      <c r="AY3" s="556"/>
      <c r="AZ3" s="508"/>
      <c r="BA3" s="553"/>
      <c r="BB3" s="520"/>
      <c r="BC3" s="535" t="str">
        <f t="shared" si="2"/>
        <v>Man-1-1-2</v>
      </c>
      <c r="BD3" s="524"/>
      <c r="BE3" s="525"/>
      <c r="BF3" s="556"/>
      <c r="BG3" s="557"/>
      <c r="BH3" s="553"/>
      <c r="BI3" s="554"/>
      <c r="BJ3" s="553"/>
      <c r="BK3" s="554"/>
      <c r="BL3" s="553"/>
      <c r="BM3" s="554"/>
      <c r="BN3" s="553"/>
      <c r="BO3" s="555"/>
      <c r="BP3" s="73"/>
      <c r="BQ3" s="525"/>
      <c r="BR3" s="525"/>
      <c r="BS3" s="534"/>
      <c r="BT3" s="535"/>
      <c r="BU3" s="524"/>
      <c r="BV3" s="534"/>
    </row>
    <row r="4" spans="1:74" ht="40.200000000000003" thickBot="1" x14ac:dyDescent="0.3">
      <c r="A4" s="5" t="s">
        <v>420</v>
      </c>
      <c r="B4" s="5" t="s">
        <v>1</v>
      </c>
      <c r="C4" s="32" t="str">
        <f t="shared" si="0"/>
        <v>Sustainability leadership and commitment</v>
      </c>
      <c r="D4" s="150">
        <v>2</v>
      </c>
      <c r="E4" s="146">
        <v>1</v>
      </c>
      <c r="F4" s="31" t="str">
        <f t="shared" si="3"/>
        <v>Man-1-2-1</v>
      </c>
      <c r="G4" s="239" t="s">
        <v>17</v>
      </c>
      <c r="I4" s="35"/>
      <c r="J4" s="34"/>
      <c r="K4" s="35"/>
      <c r="L4" s="69"/>
      <c r="M4" s="58">
        <v>1</v>
      </c>
      <c r="N4" s="46" t="s">
        <v>233</v>
      </c>
      <c r="O4" s="81" t="s">
        <v>174</v>
      </c>
      <c r="P4" s="51">
        <v>0</v>
      </c>
      <c r="R4" s="37"/>
      <c r="T4" s="609" t="s">
        <v>920</v>
      </c>
      <c r="U4" s="72"/>
      <c r="V4" s="577"/>
      <c r="X4" s="37"/>
      <c r="Y4" s="510"/>
      <c r="Z4" s="576"/>
      <c r="AA4" s="37"/>
      <c r="AB4" s="37"/>
      <c r="AC4" s="37"/>
      <c r="AD4" s="510"/>
      <c r="AE4" s="85" t="str">
        <f t="shared" si="1"/>
        <v>Man-1-2-1</v>
      </c>
      <c r="AF4" s="595" t="s">
        <v>879</v>
      </c>
      <c r="AH4" s="72"/>
      <c r="AI4" s="509"/>
      <c r="AJ4" s="37"/>
      <c r="AK4" s="510"/>
      <c r="AL4" s="520"/>
      <c r="AM4" s="521"/>
      <c r="AN4" s="524"/>
      <c r="AO4" s="525"/>
      <c r="AP4" s="72"/>
      <c r="AQ4" s="557"/>
      <c r="AR4" s="554"/>
      <c r="AS4" s="558"/>
      <c r="AT4" s="554"/>
      <c r="AU4" s="558"/>
      <c r="AV4" s="554"/>
      <c r="AW4" s="558"/>
      <c r="AX4" s="559"/>
      <c r="AY4" s="550"/>
      <c r="AZ4" s="509"/>
      <c r="BA4" s="559"/>
      <c r="BB4" s="520"/>
      <c r="BC4" s="535" t="str">
        <f t="shared" si="2"/>
        <v>Man-1-2-1</v>
      </c>
      <c r="BD4" s="524"/>
      <c r="BE4" s="525"/>
      <c r="BF4" s="550"/>
      <c r="BG4" s="557"/>
      <c r="BH4" s="559"/>
      <c r="BI4" s="554"/>
      <c r="BJ4" s="558"/>
      <c r="BK4" s="554"/>
      <c r="BL4" s="558"/>
      <c r="BM4" s="554"/>
      <c r="BN4" s="558"/>
      <c r="BO4" s="559"/>
      <c r="BP4" s="72"/>
      <c r="BQ4" s="525"/>
      <c r="BR4" s="525"/>
      <c r="BS4" s="534"/>
      <c r="BT4" s="535"/>
      <c r="BU4" s="524"/>
      <c r="BV4" s="534"/>
    </row>
    <row r="5" spans="1:74" ht="40.200000000000003" thickBot="1" x14ac:dyDescent="0.3">
      <c r="A5" s="5" t="s">
        <v>420</v>
      </c>
      <c r="B5" s="5" t="s">
        <v>1</v>
      </c>
      <c r="C5" s="32" t="str">
        <f t="shared" si="0"/>
        <v>Sustainability leadership and commitment</v>
      </c>
      <c r="D5" s="150">
        <v>2</v>
      </c>
      <c r="E5" s="146">
        <v>2</v>
      </c>
      <c r="F5" s="31" t="str">
        <f t="shared" si="3"/>
        <v>Man-1-2-2</v>
      </c>
      <c r="G5" s="239" t="s">
        <v>361</v>
      </c>
      <c r="I5" s="35"/>
      <c r="J5" s="34"/>
      <c r="K5" s="35"/>
      <c r="L5" s="69"/>
      <c r="M5" s="58">
        <v>1</v>
      </c>
      <c r="N5" s="53"/>
      <c r="O5" s="77"/>
      <c r="P5" s="42"/>
      <c r="R5" s="37"/>
      <c r="T5" s="621"/>
      <c r="U5" s="73"/>
      <c r="V5" s="577"/>
      <c r="X5" s="37"/>
      <c r="Y5" s="510"/>
      <c r="Z5" s="576"/>
      <c r="AA5" s="37"/>
      <c r="AB5" s="37"/>
      <c r="AC5" s="37"/>
      <c r="AD5" s="510">
        <v>8</v>
      </c>
      <c r="AE5" s="85" t="str">
        <f t="shared" si="1"/>
        <v>Man-1-2-2</v>
      </c>
      <c r="AF5" s="595" t="s">
        <v>880</v>
      </c>
      <c r="AG5" s="609"/>
      <c r="AH5" s="73"/>
      <c r="AI5" s="509"/>
      <c r="AJ5" s="37"/>
      <c r="AK5" s="510"/>
      <c r="AL5" s="520"/>
      <c r="AM5" s="521"/>
      <c r="AN5" s="524"/>
      <c r="AO5" s="525"/>
      <c r="AP5" s="73"/>
      <c r="AQ5" s="557"/>
      <c r="AR5" s="554"/>
      <c r="AS5" s="558"/>
      <c r="AT5" s="554"/>
      <c r="AU5" s="558"/>
      <c r="AV5" s="554"/>
      <c r="AW5" s="558"/>
      <c r="AX5" s="559"/>
      <c r="AY5" s="556"/>
      <c r="AZ5" s="509"/>
      <c r="BA5" s="559"/>
      <c r="BB5" s="520"/>
      <c r="BC5" s="535" t="str">
        <f t="shared" si="2"/>
        <v>Man-1-2-2</v>
      </c>
      <c r="BD5" s="524"/>
      <c r="BE5" s="525"/>
      <c r="BF5" s="556"/>
      <c r="BG5" s="557"/>
      <c r="BH5" s="559"/>
      <c r="BI5" s="554"/>
      <c r="BJ5" s="558"/>
      <c r="BK5" s="554"/>
      <c r="BL5" s="558"/>
      <c r="BM5" s="554"/>
      <c r="BN5" s="558"/>
      <c r="BO5" s="559"/>
      <c r="BP5" s="73"/>
      <c r="BQ5" s="525"/>
      <c r="BR5" s="525"/>
      <c r="BS5" s="534"/>
      <c r="BT5" s="535"/>
      <c r="BU5" s="524"/>
      <c r="BV5" s="534"/>
    </row>
    <row r="6" spans="1:74" ht="27" thickBot="1" x14ac:dyDescent="0.3">
      <c r="A6" s="5" t="s">
        <v>420</v>
      </c>
      <c r="B6" s="5" t="s">
        <v>1</v>
      </c>
      <c r="C6" s="32" t="str">
        <f t="shared" si="0"/>
        <v>Sustainability leadership and commitment</v>
      </c>
      <c r="D6" s="151">
        <v>3</v>
      </c>
      <c r="E6" s="146">
        <v>1</v>
      </c>
      <c r="F6" s="31" t="str">
        <f t="shared" si="3"/>
        <v>Man-1-3-1</v>
      </c>
      <c r="G6" s="239" t="s">
        <v>18</v>
      </c>
      <c r="I6" s="35"/>
      <c r="J6" s="34"/>
      <c r="K6" s="35"/>
      <c r="L6" s="69"/>
      <c r="M6" s="58">
        <v>1</v>
      </c>
      <c r="N6" s="46" t="s">
        <v>232</v>
      </c>
      <c r="O6" s="81" t="s">
        <v>174</v>
      </c>
      <c r="P6" s="51">
        <v>0</v>
      </c>
      <c r="R6" s="37"/>
      <c r="T6" s="620"/>
      <c r="U6" s="72"/>
      <c r="V6" s="577"/>
      <c r="X6" s="37"/>
      <c r="Y6" s="510" t="s">
        <v>254</v>
      </c>
      <c r="Z6" s="576"/>
      <c r="AA6" s="37"/>
      <c r="AB6" s="37"/>
      <c r="AC6" s="37"/>
      <c r="AD6" s="510"/>
      <c r="AE6" s="85" t="str">
        <f t="shared" si="1"/>
        <v>Man-1-3-1</v>
      </c>
      <c r="AF6" s="612"/>
      <c r="AG6" s="610"/>
      <c r="AH6" s="72"/>
      <c r="AI6" s="509"/>
      <c r="AJ6" s="37"/>
      <c r="AK6" s="510"/>
      <c r="AL6" s="520"/>
      <c r="AM6" s="521"/>
      <c r="AN6" s="524"/>
      <c r="AO6" s="525"/>
      <c r="AP6" s="72"/>
      <c r="AQ6" s="557"/>
      <c r="AR6" s="554"/>
      <c r="AS6" s="558"/>
      <c r="AT6" s="554"/>
      <c r="AU6" s="558"/>
      <c r="AV6" s="554"/>
      <c r="AW6" s="558"/>
      <c r="AX6" s="559"/>
      <c r="AY6" s="550"/>
      <c r="AZ6" s="509"/>
      <c r="BA6" s="559"/>
      <c r="BB6" s="520"/>
      <c r="BC6" s="535" t="str">
        <f t="shared" si="2"/>
        <v>Man-1-3-1</v>
      </c>
      <c r="BD6" s="524"/>
      <c r="BE6" s="525"/>
      <c r="BF6" s="550"/>
      <c r="BG6" s="557"/>
      <c r="BH6" s="559"/>
      <c r="BI6" s="554"/>
      <c r="BJ6" s="558"/>
      <c r="BK6" s="554"/>
      <c r="BL6" s="558"/>
      <c r="BM6" s="554"/>
      <c r="BN6" s="558"/>
      <c r="BO6" s="559"/>
      <c r="BP6" s="72"/>
      <c r="BQ6" s="525"/>
      <c r="BR6" s="525"/>
      <c r="BS6" s="534"/>
      <c r="BT6" s="535"/>
      <c r="BU6" s="524"/>
      <c r="BV6" s="534"/>
    </row>
    <row r="7" spans="1:74" ht="53.4" customHeight="1" x14ac:dyDescent="0.25">
      <c r="A7" s="5" t="s">
        <v>420</v>
      </c>
      <c r="B7" s="5" t="s">
        <v>1</v>
      </c>
      <c r="C7" s="32" t="str">
        <f t="shared" si="0"/>
        <v>Sustainability leadership and commitment</v>
      </c>
      <c r="D7" s="151">
        <v>3</v>
      </c>
      <c r="E7" s="146">
        <v>2</v>
      </c>
      <c r="F7" s="31" t="str">
        <f t="shared" si="3"/>
        <v>Man-1-3-2</v>
      </c>
      <c r="G7" s="239" t="s">
        <v>299</v>
      </c>
      <c r="I7" s="35"/>
      <c r="J7" s="34"/>
      <c r="K7" s="35"/>
      <c r="L7" s="69"/>
      <c r="M7" s="58">
        <v>1</v>
      </c>
      <c r="N7" s="52"/>
      <c r="O7" s="77"/>
      <c r="P7" s="42"/>
      <c r="Q7" s="601"/>
      <c r="R7" s="37"/>
      <c r="T7" s="620"/>
      <c r="U7" s="74"/>
      <c r="V7" s="577"/>
      <c r="W7" s="615"/>
      <c r="X7" s="37"/>
      <c r="Y7" s="510"/>
      <c r="Z7" s="576"/>
      <c r="AA7" s="37"/>
      <c r="AB7" s="37"/>
      <c r="AC7" s="37"/>
      <c r="AD7" s="510"/>
      <c r="AE7" s="85" t="str">
        <f t="shared" si="1"/>
        <v>Man-1-3-2</v>
      </c>
      <c r="AF7" s="611"/>
      <c r="AG7" s="597"/>
      <c r="AH7" s="74"/>
      <c r="AI7" s="510"/>
      <c r="AJ7" s="37"/>
      <c r="AK7" s="510"/>
      <c r="AL7" s="520"/>
      <c r="AM7" s="521"/>
      <c r="AN7" s="524"/>
      <c r="AO7" s="526"/>
      <c r="AP7" s="74"/>
      <c r="AQ7" s="562"/>
      <c r="AR7" s="560"/>
      <c r="AS7" s="559"/>
      <c r="AT7" s="554"/>
      <c r="AU7" s="559"/>
      <c r="AV7" s="560"/>
      <c r="AW7" s="559"/>
      <c r="AX7" s="559"/>
      <c r="AY7" s="561"/>
      <c r="AZ7" s="510"/>
      <c r="BA7" s="559"/>
      <c r="BB7" s="520"/>
      <c r="BC7" s="535" t="str">
        <f t="shared" si="2"/>
        <v>Man-1-3-2</v>
      </c>
      <c r="BD7" s="524"/>
      <c r="BE7" s="526"/>
      <c r="BF7" s="561"/>
      <c r="BG7" s="562"/>
      <c r="BH7" s="559"/>
      <c r="BI7" s="560"/>
      <c r="BJ7" s="559"/>
      <c r="BK7" s="554"/>
      <c r="BL7" s="559"/>
      <c r="BM7" s="560"/>
      <c r="BN7" s="559"/>
      <c r="BO7" s="559"/>
      <c r="BP7" s="74"/>
      <c r="BQ7" s="526"/>
      <c r="BR7" s="526"/>
      <c r="BS7" s="534"/>
      <c r="BT7" s="535"/>
      <c r="BU7" s="524"/>
      <c r="BV7" s="534"/>
    </row>
    <row r="8" spans="1:74" ht="13.8" thickBot="1" x14ac:dyDescent="0.3">
      <c r="A8" s="5" t="s">
        <v>420</v>
      </c>
      <c r="B8" s="5" t="s">
        <v>1</v>
      </c>
      <c r="C8" s="32" t="str">
        <f t="shared" si="0"/>
        <v>Sustainability leadership and commitment</v>
      </c>
      <c r="D8" s="151">
        <v>3</v>
      </c>
      <c r="E8" s="146">
        <v>3</v>
      </c>
      <c r="F8" s="31" t="str">
        <f t="shared" si="3"/>
        <v>Man-1-3-3</v>
      </c>
      <c r="G8" s="239" t="s">
        <v>19</v>
      </c>
      <c r="I8" s="35"/>
      <c r="J8" s="34"/>
      <c r="K8" s="35"/>
      <c r="L8" s="69"/>
      <c r="M8" s="58">
        <v>1</v>
      </c>
      <c r="N8" s="37"/>
      <c r="O8" s="77"/>
      <c r="P8" s="42"/>
      <c r="Q8" s="601"/>
      <c r="R8" s="37"/>
      <c r="S8" s="629"/>
      <c r="T8" s="627"/>
      <c r="U8" s="74"/>
      <c r="V8" s="577"/>
      <c r="W8" s="615"/>
      <c r="X8" s="37"/>
      <c r="Y8" s="510"/>
      <c r="Z8" s="510"/>
      <c r="AA8" s="37"/>
      <c r="AB8" s="37"/>
      <c r="AC8" s="37"/>
      <c r="AD8" s="579"/>
      <c r="AE8" s="85" t="str">
        <f t="shared" si="1"/>
        <v>Man-1-3-3</v>
      </c>
      <c r="AF8" s="539"/>
      <c r="AG8" s="539"/>
      <c r="AH8" s="74"/>
      <c r="AI8" s="510"/>
      <c r="AJ8" s="37"/>
      <c r="AK8" s="510"/>
      <c r="AL8" s="520"/>
      <c r="AM8" s="521"/>
      <c r="AN8" s="524"/>
      <c r="AO8" s="523"/>
      <c r="AP8" s="74"/>
      <c r="AQ8" s="551"/>
      <c r="AR8" s="548"/>
      <c r="AS8" s="559"/>
      <c r="AT8" s="554"/>
      <c r="AU8" s="559"/>
      <c r="AV8" s="554"/>
      <c r="AW8" s="559"/>
      <c r="AX8" s="555"/>
      <c r="AY8" s="561"/>
      <c r="AZ8" s="510"/>
      <c r="BA8" s="559"/>
      <c r="BB8" s="520"/>
      <c r="BC8" s="535" t="str">
        <f t="shared" si="2"/>
        <v>Man-1-3-3</v>
      </c>
      <c r="BD8" s="524"/>
      <c r="BE8" s="523"/>
      <c r="BF8" s="561"/>
      <c r="BG8" s="551"/>
      <c r="BH8" s="552"/>
      <c r="BI8" s="548"/>
      <c r="BJ8" s="559"/>
      <c r="BK8" s="554"/>
      <c r="BL8" s="559"/>
      <c r="BM8" s="554"/>
      <c r="BN8" s="559"/>
      <c r="BO8" s="555"/>
      <c r="BP8" s="74"/>
      <c r="BQ8" s="523"/>
      <c r="BR8" s="523"/>
      <c r="BS8" s="534"/>
      <c r="BT8" s="535"/>
      <c r="BU8" s="524"/>
      <c r="BV8" s="534"/>
    </row>
    <row r="9" spans="1:74" ht="27" thickBot="1" x14ac:dyDescent="0.3">
      <c r="A9" s="5" t="s">
        <v>420</v>
      </c>
      <c r="B9" s="5" t="s">
        <v>3</v>
      </c>
      <c r="C9" s="32" t="str">
        <f t="shared" si="0"/>
        <v>Risk and opportunity management</v>
      </c>
      <c r="D9" s="152">
        <v>1</v>
      </c>
      <c r="E9" s="146">
        <v>1</v>
      </c>
      <c r="F9" s="31" t="str">
        <f t="shared" si="3"/>
        <v>Man-2-1-1</v>
      </c>
      <c r="G9" s="240" t="s">
        <v>20</v>
      </c>
      <c r="H9" s="571">
        <f>'Weightings Calcs'!J3</f>
        <v>2</v>
      </c>
      <c r="I9" s="143">
        <f>'Weightings Calcs'!K3</f>
        <v>2</v>
      </c>
      <c r="J9" s="94">
        <f>K9/$H9</f>
        <v>0.4153686396677051</v>
      </c>
      <c r="K9" s="63">
        <f>'Weightings Calcs'!$N$3</f>
        <v>0.83073727933541019</v>
      </c>
      <c r="L9" s="70"/>
      <c r="M9" s="58">
        <v>1</v>
      </c>
      <c r="N9" s="46" t="s">
        <v>235</v>
      </c>
      <c r="O9" s="81" t="s">
        <v>174</v>
      </c>
      <c r="P9" s="51">
        <v>0</v>
      </c>
      <c r="Q9" s="602">
        <v>2</v>
      </c>
      <c r="R9" s="49">
        <f>Q9*J9</f>
        <v>0.83073727933541019</v>
      </c>
      <c r="S9" s="630" t="s">
        <v>881</v>
      </c>
      <c r="T9" s="628" t="s">
        <v>924</v>
      </c>
      <c r="U9" s="72"/>
      <c r="V9" s="538">
        <v>1</v>
      </c>
      <c r="W9" s="614">
        <v>2</v>
      </c>
      <c r="X9" s="50">
        <f>W9*J9</f>
        <v>0.83073727933541019</v>
      </c>
      <c r="Y9" s="60"/>
      <c r="Z9" s="87" t="s">
        <v>255</v>
      </c>
      <c r="AA9" s="88" t="s">
        <v>174</v>
      </c>
      <c r="AB9" s="89"/>
      <c r="AC9" s="90">
        <f>INDEX(lists_progress_status_tbl,MATCH(Z9,lists_progress_status,0),2)</f>
        <v>1</v>
      </c>
      <c r="AD9" s="546">
        <v>0</v>
      </c>
      <c r="AE9" s="85" t="str">
        <f t="shared" si="1"/>
        <v>Man-2-1-1</v>
      </c>
      <c r="AH9" s="72"/>
      <c r="AI9" s="62">
        <v>2</v>
      </c>
      <c r="AJ9" s="50">
        <f>AI9*J9</f>
        <v>0.83073727933541019</v>
      </c>
      <c r="AK9" s="519"/>
      <c r="AL9" s="520"/>
      <c r="AM9" s="521"/>
      <c r="AN9" s="527"/>
      <c r="AO9" s="526"/>
      <c r="AP9" s="72"/>
      <c r="AQ9" s="551"/>
      <c r="AR9" s="548"/>
      <c r="AS9" s="547">
        <v>0</v>
      </c>
      <c r="AT9" s="548"/>
      <c r="AU9" s="547">
        <v>0</v>
      </c>
      <c r="AV9" s="548"/>
      <c r="AW9" s="547">
        <v>0</v>
      </c>
      <c r="AX9" s="549">
        <f>AW9*J9</f>
        <v>0</v>
      </c>
      <c r="AY9" s="550"/>
      <c r="AZ9" s="62"/>
      <c r="BA9" s="549">
        <f>AZ9*J9</f>
        <v>0</v>
      </c>
      <c r="BB9" s="520"/>
      <c r="BC9" s="535" t="str">
        <f t="shared" si="2"/>
        <v>Man-2-1-1</v>
      </c>
      <c r="BD9" s="527"/>
      <c r="BE9" s="526"/>
      <c r="BF9" s="550"/>
      <c r="BG9" s="551"/>
      <c r="BH9" s="552"/>
      <c r="BI9" s="548"/>
      <c r="BJ9" s="547">
        <v>0</v>
      </c>
      <c r="BK9" s="548"/>
      <c r="BL9" s="547">
        <v>0</v>
      </c>
      <c r="BM9" s="548"/>
      <c r="BN9" s="547">
        <v>0</v>
      </c>
      <c r="BO9" s="549">
        <f>BN9*J9</f>
        <v>0</v>
      </c>
      <c r="BP9" s="72"/>
      <c r="BQ9" s="526"/>
      <c r="BR9" s="526"/>
      <c r="BS9" s="534"/>
      <c r="BT9" s="535"/>
      <c r="BU9" s="527"/>
      <c r="BV9" s="534"/>
    </row>
    <row r="10" spans="1:74" ht="40.200000000000003" thickBot="1" x14ac:dyDescent="0.3">
      <c r="A10" s="5" t="s">
        <v>420</v>
      </c>
      <c r="B10" s="5" t="s">
        <v>3</v>
      </c>
      <c r="C10" s="32" t="str">
        <f t="shared" si="0"/>
        <v>Risk and opportunity management</v>
      </c>
      <c r="D10" s="153">
        <v>1</v>
      </c>
      <c r="E10" s="146">
        <v>2</v>
      </c>
      <c r="F10" s="31" t="str">
        <f t="shared" si="3"/>
        <v>Man-2-1-2</v>
      </c>
      <c r="G10" s="239" t="s">
        <v>21</v>
      </c>
      <c r="I10" s="47"/>
      <c r="J10" s="40"/>
      <c r="K10" s="47"/>
      <c r="L10" s="71"/>
      <c r="M10" s="58">
        <v>1</v>
      </c>
      <c r="N10" s="55"/>
      <c r="O10" s="77"/>
      <c r="P10" s="42"/>
      <c r="Q10" s="599"/>
      <c r="R10" s="36"/>
      <c r="S10" s="630" t="s">
        <v>996</v>
      </c>
      <c r="T10" s="594" t="s">
        <v>925</v>
      </c>
      <c r="U10" s="73"/>
      <c r="V10" s="578"/>
      <c r="W10" s="615"/>
      <c r="X10" s="36"/>
      <c r="Y10" s="508"/>
      <c r="Z10" s="508"/>
      <c r="AA10" s="77"/>
      <c r="AB10" s="77"/>
      <c r="AC10" s="86"/>
      <c r="AD10" s="579"/>
      <c r="AE10" s="85" t="str">
        <f t="shared" si="1"/>
        <v>Man-2-1-2</v>
      </c>
      <c r="AF10" s="540"/>
      <c r="AH10" s="73"/>
      <c r="AI10" s="508"/>
      <c r="AJ10" s="36"/>
      <c r="AK10" s="508"/>
      <c r="AL10" s="520"/>
      <c r="AM10" s="521"/>
      <c r="AN10" s="524"/>
      <c r="AO10" s="523"/>
      <c r="AP10" s="73"/>
      <c r="AQ10" s="551"/>
      <c r="AR10" s="548"/>
      <c r="AS10" s="553"/>
      <c r="AT10" s="554"/>
      <c r="AU10" s="553"/>
      <c r="AV10" s="554"/>
      <c r="AW10" s="553"/>
      <c r="AX10" s="555"/>
      <c r="AY10" s="556"/>
      <c r="AZ10" s="508"/>
      <c r="BA10" s="553"/>
      <c r="BB10" s="520"/>
      <c r="BC10" s="535" t="str">
        <f t="shared" si="2"/>
        <v>Man-2-1-2</v>
      </c>
      <c r="BD10" s="524"/>
      <c r="BE10" s="523"/>
      <c r="BF10" s="556"/>
      <c r="BG10" s="551"/>
      <c r="BH10" s="552"/>
      <c r="BI10" s="548"/>
      <c r="BJ10" s="553"/>
      <c r="BK10" s="554"/>
      <c r="BL10" s="553"/>
      <c r="BM10" s="554"/>
      <c r="BN10" s="553"/>
      <c r="BO10" s="555"/>
      <c r="BP10" s="73"/>
      <c r="BQ10" s="523"/>
      <c r="BR10" s="523"/>
      <c r="BS10" s="534"/>
      <c r="BT10" s="535"/>
      <c r="BU10" s="524"/>
      <c r="BV10" s="534"/>
    </row>
    <row r="11" spans="1:74" ht="27" thickBot="1" x14ac:dyDescent="0.3">
      <c r="A11" s="5" t="s">
        <v>420</v>
      </c>
      <c r="B11" s="5" t="s">
        <v>3</v>
      </c>
      <c r="C11" s="32" t="str">
        <f t="shared" si="0"/>
        <v>Risk and opportunity management</v>
      </c>
      <c r="D11" s="153">
        <v>2</v>
      </c>
      <c r="E11" s="146">
        <v>1</v>
      </c>
      <c r="F11" s="31" t="str">
        <f t="shared" si="3"/>
        <v>Man-2-2-1</v>
      </c>
      <c r="G11" s="239" t="s">
        <v>17</v>
      </c>
      <c r="I11" s="47"/>
      <c r="J11" s="40"/>
      <c r="K11" s="47"/>
      <c r="L11" s="71"/>
      <c r="M11" s="58">
        <v>1</v>
      </c>
      <c r="N11" s="46" t="s">
        <v>233</v>
      </c>
      <c r="O11" s="81" t="s">
        <v>174</v>
      </c>
      <c r="P11" s="51">
        <v>0</v>
      </c>
      <c r="Q11" s="599"/>
      <c r="R11" s="36"/>
      <c r="U11" s="73"/>
      <c r="V11" s="578"/>
      <c r="W11" s="615"/>
      <c r="X11" s="36"/>
      <c r="Y11" s="508"/>
      <c r="Z11" s="91"/>
      <c r="AA11" s="89"/>
      <c r="AB11" s="89"/>
      <c r="AC11" s="86"/>
      <c r="AD11" s="580"/>
      <c r="AE11" s="85" t="str">
        <f t="shared" si="1"/>
        <v>Man-2-2-1</v>
      </c>
      <c r="AF11" s="540"/>
      <c r="AG11" s="540"/>
      <c r="AH11" s="73"/>
      <c r="AI11" s="508"/>
      <c r="AJ11" s="36"/>
      <c r="AK11" s="508"/>
      <c r="AL11" s="520"/>
      <c r="AM11" s="521"/>
      <c r="AN11" s="524"/>
      <c r="AO11" s="525"/>
      <c r="AP11" s="73"/>
      <c r="AQ11" s="557"/>
      <c r="AR11" s="554"/>
      <c r="AS11" s="553"/>
      <c r="AT11" s="554"/>
      <c r="AU11" s="553"/>
      <c r="AV11" s="554"/>
      <c r="AW11" s="553"/>
      <c r="AX11" s="563"/>
      <c r="AY11" s="556"/>
      <c r="AZ11" s="508"/>
      <c r="BA11" s="553"/>
      <c r="BB11" s="520"/>
      <c r="BC11" s="535" t="str">
        <f t="shared" si="2"/>
        <v>Man-2-2-1</v>
      </c>
      <c r="BD11" s="524"/>
      <c r="BE11" s="525"/>
      <c r="BF11" s="556"/>
      <c r="BG11" s="557"/>
      <c r="BH11" s="553"/>
      <c r="BI11" s="554"/>
      <c r="BJ11" s="553"/>
      <c r="BK11" s="554"/>
      <c r="BL11" s="553"/>
      <c r="BM11" s="554"/>
      <c r="BN11" s="553"/>
      <c r="BO11" s="563"/>
      <c r="BP11" s="73"/>
      <c r="BQ11" s="525"/>
      <c r="BR11" s="525"/>
      <c r="BS11" s="534"/>
      <c r="BT11" s="535"/>
      <c r="BU11" s="524"/>
      <c r="BV11" s="534"/>
    </row>
    <row r="12" spans="1:74" ht="27" thickBot="1" x14ac:dyDescent="0.3">
      <c r="A12" s="5" t="s">
        <v>420</v>
      </c>
      <c r="B12" s="5" t="s">
        <v>3</v>
      </c>
      <c r="C12" s="32" t="str">
        <f t="shared" si="0"/>
        <v>Risk and opportunity management</v>
      </c>
      <c r="D12" s="154">
        <v>2</v>
      </c>
      <c r="E12" s="146">
        <v>2</v>
      </c>
      <c r="F12" s="31" t="str">
        <f t="shared" si="3"/>
        <v>Man-2-2-2</v>
      </c>
      <c r="G12" s="241" t="s">
        <v>22</v>
      </c>
      <c r="I12" s="48"/>
      <c r="J12" s="41"/>
      <c r="K12" s="48"/>
      <c r="L12" s="71"/>
      <c r="M12" s="58">
        <v>1</v>
      </c>
      <c r="N12" s="55"/>
      <c r="O12" s="77"/>
      <c r="P12" s="42"/>
      <c r="Q12" s="599"/>
      <c r="R12" s="36"/>
      <c r="S12" s="631"/>
      <c r="T12" s="627"/>
      <c r="U12" s="74"/>
      <c r="V12" s="578"/>
      <c r="W12" s="615"/>
      <c r="X12" s="36"/>
      <c r="Y12" s="508"/>
      <c r="Z12" s="508"/>
      <c r="AA12" s="77"/>
      <c r="AB12" s="77"/>
      <c r="AC12" s="86"/>
      <c r="AD12" s="579"/>
      <c r="AE12" s="85" t="str">
        <f t="shared" si="1"/>
        <v>Man-2-2-2</v>
      </c>
      <c r="AF12" s="541"/>
      <c r="AG12" s="541"/>
      <c r="AH12" s="74"/>
      <c r="AI12" s="508"/>
      <c r="AJ12" s="36"/>
      <c r="AK12" s="508"/>
      <c r="AL12" s="520"/>
      <c r="AM12" s="521"/>
      <c r="AN12" s="528"/>
      <c r="AO12" s="525"/>
      <c r="AP12" s="74"/>
      <c r="AQ12" s="557"/>
      <c r="AR12" s="554"/>
      <c r="AS12" s="553"/>
      <c r="AT12" s="554"/>
      <c r="AU12" s="553"/>
      <c r="AV12" s="560"/>
      <c r="AW12" s="553"/>
      <c r="AX12" s="555"/>
      <c r="AY12" s="561"/>
      <c r="AZ12" s="508"/>
      <c r="BA12" s="553"/>
      <c r="BB12" s="520"/>
      <c r="BC12" s="535" t="str">
        <f t="shared" si="2"/>
        <v>Man-2-2-2</v>
      </c>
      <c r="BD12" s="528"/>
      <c r="BE12" s="525"/>
      <c r="BF12" s="561"/>
      <c r="BG12" s="557"/>
      <c r="BH12" s="559"/>
      <c r="BI12" s="554"/>
      <c r="BJ12" s="553"/>
      <c r="BK12" s="554"/>
      <c r="BL12" s="553"/>
      <c r="BM12" s="560"/>
      <c r="BN12" s="553"/>
      <c r="BO12" s="555"/>
      <c r="BP12" s="74"/>
      <c r="BQ12" s="525"/>
      <c r="BR12" s="525"/>
      <c r="BS12" s="534"/>
      <c r="BT12" s="535"/>
      <c r="BU12" s="528"/>
      <c r="BV12" s="534"/>
    </row>
    <row r="13" spans="1:74" ht="57" customHeight="1" thickBot="1" x14ac:dyDescent="0.3">
      <c r="A13" s="5" t="s">
        <v>420</v>
      </c>
      <c r="B13" s="5" t="s">
        <v>4</v>
      </c>
      <c r="C13" s="32" t="str">
        <f t="shared" si="0"/>
        <v>Organisational structure, roles and responsibilities</v>
      </c>
      <c r="D13" s="152">
        <v>1</v>
      </c>
      <c r="E13" s="146">
        <v>1</v>
      </c>
      <c r="F13" s="31" t="str">
        <f t="shared" si="3"/>
        <v>Man-3-1-1</v>
      </c>
      <c r="G13" s="240" t="s">
        <v>372</v>
      </c>
      <c r="H13" s="571">
        <f>'Weightings Calcs'!J4</f>
        <v>2</v>
      </c>
      <c r="I13" s="143">
        <f>'Weightings Calcs'!K4</f>
        <v>2</v>
      </c>
      <c r="J13" s="94">
        <f>K13/$H13</f>
        <v>0.4153686396677051</v>
      </c>
      <c r="K13" s="63">
        <f>'Weightings Calcs'!$N$4</f>
        <v>0.83073727933541019</v>
      </c>
      <c r="L13" s="70"/>
      <c r="M13" s="58">
        <v>1</v>
      </c>
      <c r="N13" s="46" t="s">
        <v>235</v>
      </c>
      <c r="O13" s="81" t="s">
        <v>174</v>
      </c>
      <c r="P13" s="51">
        <v>0</v>
      </c>
      <c r="Q13" s="602">
        <v>0</v>
      </c>
      <c r="R13" s="49">
        <f>Q13*J13</f>
        <v>0</v>
      </c>
      <c r="S13" s="596" t="s">
        <v>997</v>
      </c>
      <c r="U13" s="73"/>
      <c r="V13" s="538">
        <v>1</v>
      </c>
      <c r="W13" s="614">
        <v>1</v>
      </c>
      <c r="X13" s="50">
        <f>W13*J13</f>
        <v>0.4153686396677051</v>
      </c>
      <c r="Y13" s="60"/>
      <c r="Z13" s="87" t="s">
        <v>255</v>
      </c>
      <c r="AA13" s="88" t="s">
        <v>174</v>
      </c>
      <c r="AB13" s="89"/>
      <c r="AC13" s="90">
        <f>INDEX(lists_progress_status_tbl,MATCH(Z13,lists_progress_status,0),2)</f>
        <v>1</v>
      </c>
      <c r="AD13" s="546">
        <v>0</v>
      </c>
      <c r="AE13" s="85" t="str">
        <f t="shared" si="1"/>
        <v>Man-3-1-1</v>
      </c>
      <c r="AG13" s="542" t="s">
        <v>926</v>
      </c>
      <c r="AH13" s="73"/>
      <c r="AI13" s="62">
        <v>0</v>
      </c>
      <c r="AJ13" s="50">
        <f>AI13*J13</f>
        <v>0</v>
      </c>
      <c r="AK13" s="519"/>
      <c r="AL13" s="520"/>
      <c r="AM13" s="521"/>
      <c r="AN13" s="527"/>
      <c r="AO13" s="525"/>
      <c r="AP13" s="73"/>
      <c r="AQ13" s="551"/>
      <c r="AR13" s="548"/>
      <c r="AS13" s="547">
        <v>0</v>
      </c>
      <c r="AT13" s="548"/>
      <c r="AU13" s="547">
        <v>0</v>
      </c>
      <c r="AV13" s="548"/>
      <c r="AW13" s="547">
        <v>0</v>
      </c>
      <c r="AX13" s="549">
        <f>AW13*J13</f>
        <v>0</v>
      </c>
      <c r="AY13" s="556"/>
      <c r="AZ13" s="62"/>
      <c r="BA13" s="549">
        <f>AZ13*J13</f>
        <v>0</v>
      </c>
      <c r="BB13" s="520"/>
      <c r="BC13" s="535" t="str">
        <f t="shared" si="2"/>
        <v>Man-3-1-1</v>
      </c>
      <c r="BD13" s="527"/>
      <c r="BE13" s="525"/>
      <c r="BF13" s="556"/>
      <c r="BG13" s="551"/>
      <c r="BH13" s="552"/>
      <c r="BI13" s="548"/>
      <c r="BJ13" s="547">
        <v>0</v>
      </c>
      <c r="BK13" s="548"/>
      <c r="BL13" s="547">
        <v>0</v>
      </c>
      <c r="BM13" s="548"/>
      <c r="BN13" s="547">
        <v>0</v>
      </c>
      <c r="BO13" s="549">
        <f>BN13*J13</f>
        <v>0</v>
      </c>
      <c r="BP13" s="73"/>
      <c r="BQ13" s="525"/>
      <c r="BR13" s="525"/>
      <c r="BS13" s="534"/>
      <c r="BT13" s="535"/>
      <c r="BU13" s="527"/>
      <c r="BV13" s="534"/>
    </row>
    <row r="14" spans="1:74" ht="53.4" thickBot="1" x14ac:dyDescent="0.3">
      <c r="A14" s="5" t="s">
        <v>420</v>
      </c>
      <c r="B14" s="5" t="s">
        <v>4</v>
      </c>
      <c r="C14" s="32" t="str">
        <f>INDEX(credits_table,MATCH(B14,credits_name,0),2)</f>
        <v>Organisational structure, roles and responsibilities</v>
      </c>
      <c r="D14" s="153">
        <v>1</v>
      </c>
      <c r="E14" s="146">
        <v>2</v>
      </c>
      <c r="F14" s="31" t="str">
        <f>B14&amp;"-"&amp;D14&amp;"-"&amp;E14</f>
        <v>Man-3-1-2</v>
      </c>
      <c r="G14" s="239" t="s">
        <v>373</v>
      </c>
      <c r="I14" s="35"/>
      <c r="J14" s="34"/>
      <c r="K14" s="35"/>
      <c r="L14" s="69"/>
      <c r="M14" s="58">
        <v>1</v>
      </c>
      <c r="N14" s="55"/>
      <c r="O14" s="77"/>
      <c r="P14" s="42"/>
      <c r="Q14" s="599"/>
      <c r="R14" s="36"/>
      <c r="S14" s="632" t="s">
        <v>998</v>
      </c>
      <c r="U14" s="73"/>
      <c r="V14" s="578"/>
      <c r="W14" s="615"/>
      <c r="X14" s="36"/>
      <c r="Y14" s="508"/>
      <c r="Z14" s="508"/>
      <c r="AA14" s="77"/>
      <c r="AB14" s="77"/>
      <c r="AC14" s="86"/>
      <c r="AD14" s="579"/>
      <c r="AE14" s="85" t="str">
        <f t="shared" si="1"/>
        <v>Man-3-1-2</v>
      </c>
      <c r="AG14" s="540" t="s">
        <v>927</v>
      </c>
      <c r="AH14" s="73"/>
      <c r="AI14" s="508"/>
      <c r="AJ14" s="36"/>
      <c r="AK14" s="508"/>
      <c r="AL14" s="520"/>
      <c r="AM14" s="521"/>
      <c r="AN14" s="524"/>
      <c r="AO14" s="526"/>
      <c r="AP14" s="73"/>
      <c r="AQ14" s="562"/>
      <c r="AR14" s="560"/>
      <c r="AS14" s="553"/>
      <c r="AT14" s="554"/>
      <c r="AU14" s="553"/>
      <c r="AV14" s="560"/>
      <c r="AW14" s="553"/>
      <c r="AX14" s="555"/>
      <c r="AY14" s="556"/>
      <c r="AZ14" s="508"/>
      <c r="BA14" s="553"/>
      <c r="BB14" s="520"/>
      <c r="BC14" s="535" t="str">
        <f t="shared" si="2"/>
        <v>Man-3-1-2</v>
      </c>
      <c r="BD14" s="524"/>
      <c r="BE14" s="526"/>
      <c r="BF14" s="556"/>
      <c r="BG14" s="562"/>
      <c r="BH14" s="559"/>
      <c r="BI14" s="560"/>
      <c r="BJ14" s="553"/>
      <c r="BK14" s="554"/>
      <c r="BL14" s="553"/>
      <c r="BM14" s="560"/>
      <c r="BN14" s="553"/>
      <c r="BO14" s="555"/>
      <c r="BP14" s="73"/>
      <c r="BQ14" s="526"/>
      <c r="BR14" s="526"/>
      <c r="BS14" s="534"/>
      <c r="BT14" s="535"/>
      <c r="BU14" s="524"/>
      <c r="BV14" s="534"/>
    </row>
    <row r="15" spans="1:74" ht="27" thickBot="1" x14ac:dyDescent="0.3">
      <c r="A15" s="5" t="s">
        <v>420</v>
      </c>
      <c r="B15" s="5" t="s">
        <v>4</v>
      </c>
      <c r="C15" s="32" t="str">
        <f t="shared" si="0"/>
        <v>Organisational structure, roles and responsibilities</v>
      </c>
      <c r="D15" s="153">
        <v>2</v>
      </c>
      <c r="E15" s="146">
        <v>1</v>
      </c>
      <c r="F15" s="31" t="str">
        <f t="shared" si="3"/>
        <v>Man-3-2-1</v>
      </c>
      <c r="G15" s="239" t="s">
        <v>17</v>
      </c>
      <c r="I15" s="35"/>
      <c r="J15" s="34"/>
      <c r="K15" s="35"/>
      <c r="L15" s="69"/>
      <c r="M15" s="58">
        <v>1</v>
      </c>
      <c r="N15" s="46" t="s">
        <v>233</v>
      </c>
      <c r="O15" s="81" t="s">
        <v>174</v>
      </c>
      <c r="P15" s="51">
        <v>0</v>
      </c>
      <c r="Q15" s="599"/>
      <c r="R15" s="36"/>
      <c r="S15" s="594"/>
      <c r="U15" s="73"/>
      <c r="V15" s="578"/>
      <c r="W15" s="615"/>
      <c r="X15" s="36"/>
      <c r="Y15" s="508"/>
      <c r="Z15" s="91"/>
      <c r="AA15" s="89"/>
      <c r="AB15" s="89"/>
      <c r="AC15" s="86"/>
      <c r="AD15" s="580"/>
      <c r="AE15" s="85" t="str">
        <f t="shared" si="1"/>
        <v>Man-3-2-1</v>
      </c>
      <c r="AF15" s="540"/>
      <c r="AG15" s="540" t="s">
        <v>928</v>
      </c>
      <c r="AH15" s="73"/>
      <c r="AI15" s="508"/>
      <c r="AJ15" s="36"/>
      <c r="AK15" s="508"/>
      <c r="AL15" s="520"/>
      <c r="AM15" s="521"/>
      <c r="AN15" s="524"/>
      <c r="AO15" s="525"/>
      <c r="AP15" s="73"/>
      <c r="AQ15" s="557"/>
      <c r="AR15" s="554"/>
      <c r="AS15" s="553"/>
      <c r="AT15" s="554"/>
      <c r="AU15" s="553"/>
      <c r="AV15" s="554"/>
      <c r="AW15" s="553"/>
      <c r="AX15" s="563"/>
      <c r="AY15" s="556"/>
      <c r="AZ15" s="508"/>
      <c r="BA15" s="553"/>
      <c r="BB15" s="520"/>
      <c r="BC15" s="535" t="str">
        <f t="shared" si="2"/>
        <v>Man-3-2-1</v>
      </c>
      <c r="BD15" s="524"/>
      <c r="BE15" s="525"/>
      <c r="BF15" s="556"/>
      <c r="BG15" s="557"/>
      <c r="BH15" s="559"/>
      <c r="BI15" s="554"/>
      <c r="BJ15" s="553"/>
      <c r="BK15" s="554"/>
      <c r="BL15" s="553"/>
      <c r="BM15" s="554"/>
      <c r="BN15" s="553"/>
      <c r="BO15" s="563"/>
      <c r="BP15" s="73"/>
      <c r="BQ15" s="525"/>
      <c r="BR15" s="525"/>
      <c r="BS15" s="534"/>
      <c r="BT15" s="535"/>
      <c r="BU15" s="524"/>
      <c r="BV15" s="534"/>
    </row>
    <row r="16" spans="1:74" ht="51.6" customHeight="1" thickBot="1" x14ac:dyDescent="0.3">
      <c r="A16" s="5" t="s">
        <v>420</v>
      </c>
      <c r="B16" s="5" t="s">
        <v>4</v>
      </c>
      <c r="C16" s="32" t="str">
        <f t="shared" si="0"/>
        <v>Organisational structure, roles and responsibilities</v>
      </c>
      <c r="D16" s="154">
        <v>2</v>
      </c>
      <c r="E16" s="146">
        <v>2</v>
      </c>
      <c r="F16" s="31" t="str">
        <f t="shared" si="3"/>
        <v>Man-3-2-2</v>
      </c>
      <c r="G16" s="241" t="s">
        <v>23</v>
      </c>
      <c r="I16" s="33"/>
      <c r="J16" s="34"/>
      <c r="K16" s="33"/>
      <c r="L16" s="69"/>
      <c r="M16" s="58">
        <v>0</v>
      </c>
      <c r="N16" s="55"/>
      <c r="O16" s="77"/>
      <c r="P16" s="42"/>
      <c r="Q16" s="599"/>
      <c r="R16" s="36"/>
      <c r="S16" s="633"/>
      <c r="U16" s="73"/>
      <c r="V16" s="578"/>
      <c r="W16" s="615"/>
      <c r="X16" s="36"/>
      <c r="Y16" s="508"/>
      <c r="Z16" s="508"/>
      <c r="AA16" s="77"/>
      <c r="AB16" s="77"/>
      <c r="AC16" s="86"/>
      <c r="AD16" s="579"/>
      <c r="AE16" s="85" t="str">
        <f t="shared" si="1"/>
        <v>Man-3-2-2</v>
      </c>
      <c r="AF16" s="543"/>
      <c r="AG16" s="543"/>
      <c r="AH16" s="73"/>
      <c r="AI16" s="508"/>
      <c r="AJ16" s="36"/>
      <c r="AK16" s="508"/>
      <c r="AL16" s="520"/>
      <c r="AM16" s="521"/>
      <c r="AN16" s="528"/>
      <c r="AO16" s="525"/>
      <c r="AP16" s="73"/>
      <c r="AQ16" s="557"/>
      <c r="AR16" s="554"/>
      <c r="AS16" s="553"/>
      <c r="AT16" s="554"/>
      <c r="AU16" s="553"/>
      <c r="AV16" s="554"/>
      <c r="AW16" s="553"/>
      <c r="AX16" s="555"/>
      <c r="AY16" s="556"/>
      <c r="AZ16" s="508"/>
      <c r="BA16" s="553"/>
      <c r="BB16" s="520"/>
      <c r="BC16" s="535" t="str">
        <f t="shared" si="2"/>
        <v>Man-3-2-2</v>
      </c>
      <c r="BD16" s="528"/>
      <c r="BE16" s="525"/>
      <c r="BF16" s="556"/>
      <c r="BG16" s="557"/>
      <c r="BH16" s="553"/>
      <c r="BI16" s="554"/>
      <c r="BJ16" s="553"/>
      <c r="BK16" s="554"/>
      <c r="BL16" s="553"/>
      <c r="BM16" s="554"/>
      <c r="BN16" s="553"/>
      <c r="BO16" s="555"/>
      <c r="BP16" s="73"/>
      <c r="BQ16" s="525"/>
      <c r="BR16" s="525"/>
      <c r="BS16" s="534"/>
      <c r="BT16" s="535"/>
      <c r="BU16" s="528"/>
      <c r="BV16" s="534"/>
    </row>
    <row r="17" spans="1:74" ht="159" thickBot="1" x14ac:dyDescent="0.3">
      <c r="A17" s="6" t="s">
        <v>420</v>
      </c>
      <c r="B17" s="6" t="s">
        <v>6</v>
      </c>
      <c r="C17" s="32" t="str">
        <f t="shared" si="0"/>
        <v>Inspection and auditing</v>
      </c>
      <c r="D17" s="155">
        <v>1</v>
      </c>
      <c r="E17" s="146">
        <v>1</v>
      </c>
      <c r="F17" s="31" t="str">
        <f t="shared" si="3"/>
        <v>Man-4-1-1</v>
      </c>
      <c r="G17" s="238" t="s">
        <v>352</v>
      </c>
      <c r="H17" s="571">
        <f>'Weightings Calcs'!J5</f>
        <v>2</v>
      </c>
      <c r="I17" s="143">
        <f>'Weightings Calcs'!K5</f>
        <v>2</v>
      </c>
      <c r="J17" s="94">
        <f>K17/$H17</f>
        <v>0.4153686396677051</v>
      </c>
      <c r="K17" s="63">
        <f>'Weightings Calcs'!$N$5</f>
        <v>0.83073727933541019</v>
      </c>
      <c r="L17" s="70"/>
      <c r="M17" s="58">
        <v>1</v>
      </c>
      <c r="N17" s="46" t="s">
        <v>235</v>
      </c>
      <c r="O17" s="81" t="s">
        <v>174</v>
      </c>
      <c r="P17" s="51">
        <v>0</v>
      </c>
      <c r="Q17" s="602">
        <v>0</v>
      </c>
      <c r="R17" s="49">
        <f>Q17*J17</f>
        <v>0</v>
      </c>
      <c r="S17" s="632" t="s">
        <v>882</v>
      </c>
      <c r="T17" s="625" t="s">
        <v>936</v>
      </c>
      <c r="U17" s="73"/>
      <c r="V17" s="538">
        <v>1</v>
      </c>
      <c r="W17" s="614">
        <v>2</v>
      </c>
      <c r="X17" s="50">
        <f>W17*J17</f>
        <v>0.83073727933541019</v>
      </c>
      <c r="Y17" s="60"/>
      <c r="Z17" s="87" t="s">
        <v>255</v>
      </c>
      <c r="AA17" s="88" t="s">
        <v>174</v>
      </c>
      <c r="AB17" s="89"/>
      <c r="AC17" s="90">
        <f>INDEX(lists_progress_status_tbl,MATCH(Z17,lists_progress_status,0),2)</f>
        <v>1</v>
      </c>
      <c r="AD17" s="546">
        <v>0</v>
      </c>
      <c r="AE17" s="85" t="str">
        <f t="shared" si="1"/>
        <v>Man-4-1-1</v>
      </c>
      <c r="AF17" s="542" t="s">
        <v>999</v>
      </c>
      <c r="AG17" s="540" t="s">
        <v>933</v>
      </c>
      <c r="AH17" s="73"/>
      <c r="AI17" s="62">
        <v>0</v>
      </c>
      <c r="AJ17" s="50">
        <f>AI17*J17</f>
        <v>0</v>
      </c>
      <c r="AK17" s="519"/>
      <c r="AL17" s="520"/>
      <c r="AM17" s="521"/>
      <c r="AN17" s="522"/>
      <c r="AO17" s="525"/>
      <c r="AP17" s="73"/>
      <c r="AQ17" s="551"/>
      <c r="AR17" s="548"/>
      <c r="AS17" s="547">
        <v>0</v>
      </c>
      <c r="AT17" s="548"/>
      <c r="AU17" s="547">
        <v>0</v>
      </c>
      <c r="AV17" s="548"/>
      <c r="AW17" s="547">
        <v>0</v>
      </c>
      <c r="AX17" s="549">
        <f>AW17*J17</f>
        <v>0</v>
      </c>
      <c r="AY17" s="556"/>
      <c r="AZ17" s="62"/>
      <c r="BA17" s="549">
        <f>AZ17*J17</f>
        <v>0</v>
      </c>
      <c r="BB17" s="520"/>
      <c r="BC17" s="535" t="str">
        <f t="shared" si="2"/>
        <v>Man-4-1-1</v>
      </c>
      <c r="BD17" s="522"/>
      <c r="BE17" s="525"/>
      <c r="BF17" s="556"/>
      <c r="BG17" s="551"/>
      <c r="BH17" s="552"/>
      <c r="BI17" s="548"/>
      <c r="BJ17" s="547">
        <v>0</v>
      </c>
      <c r="BK17" s="548"/>
      <c r="BL17" s="547">
        <v>0</v>
      </c>
      <c r="BM17" s="548"/>
      <c r="BN17" s="547">
        <v>0</v>
      </c>
      <c r="BO17" s="549">
        <f>BN17*J17</f>
        <v>0</v>
      </c>
      <c r="BP17" s="73"/>
      <c r="BQ17" s="525"/>
      <c r="BR17" s="525"/>
      <c r="BS17" s="534"/>
      <c r="BT17" s="535"/>
      <c r="BU17" s="522"/>
      <c r="BV17" s="534"/>
    </row>
    <row r="18" spans="1:74" ht="39.6" x14ac:dyDescent="0.25">
      <c r="A18" s="6" t="s">
        <v>420</v>
      </c>
      <c r="B18" s="6" t="s">
        <v>6</v>
      </c>
      <c r="C18" s="32" t="str">
        <f t="shared" si="0"/>
        <v>Inspection and auditing</v>
      </c>
      <c r="D18" s="153">
        <v>1</v>
      </c>
      <c r="E18" s="146">
        <v>2</v>
      </c>
      <c r="F18" s="31" t="str">
        <f t="shared" si="3"/>
        <v>Man-4-1-2</v>
      </c>
      <c r="G18" s="239" t="s">
        <v>354</v>
      </c>
      <c r="I18" s="47"/>
      <c r="J18" s="40"/>
      <c r="K18" s="47"/>
      <c r="L18" s="71"/>
      <c r="M18" s="58">
        <v>1</v>
      </c>
      <c r="N18" s="54"/>
      <c r="O18" s="78"/>
      <c r="P18" s="43"/>
      <c r="Q18" s="603"/>
      <c r="R18" s="38"/>
      <c r="S18" s="634"/>
      <c r="T18" s="625" t="s">
        <v>939</v>
      </c>
      <c r="U18" s="73"/>
      <c r="V18" s="578"/>
      <c r="W18" s="617"/>
      <c r="X18" s="38"/>
      <c r="Y18" s="511"/>
      <c r="Z18" s="511"/>
      <c r="AA18" s="78"/>
      <c r="AB18" s="78"/>
      <c r="AC18" s="86"/>
      <c r="AD18" s="513"/>
      <c r="AE18" s="85" t="str">
        <f t="shared" si="1"/>
        <v>Man-4-1-2</v>
      </c>
      <c r="AF18" s="540" t="s">
        <v>938</v>
      </c>
      <c r="AG18" s="540" t="s">
        <v>934</v>
      </c>
      <c r="AH18" s="73"/>
      <c r="AI18" s="511"/>
      <c r="AJ18" s="38"/>
      <c r="AK18" s="511"/>
      <c r="AL18" s="520"/>
      <c r="AM18" s="521"/>
      <c r="AN18" s="524"/>
      <c r="AO18" s="525"/>
      <c r="AP18" s="73"/>
      <c r="AQ18" s="557"/>
      <c r="AR18" s="554"/>
      <c r="AS18" s="564"/>
      <c r="AT18" s="554"/>
      <c r="AU18" s="564"/>
      <c r="AV18" s="554"/>
      <c r="AW18" s="564"/>
      <c r="AX18" s="565"/>
      <c r="AY18" s="556"/>
      <c r="AZ18" s="511"/>
      <c r="BA18" s="564"/>
      <c r="BB18" s="520"/>
      <c r="BC18" s="535" t="str">
        <f t="shared" si="2"/>
        <v>Man-4-1-2</v>
      </c>
      <c r="BD18" s="524"/>
      <c r="BE18" s="525"/>
      <c r="BF18" s="556"/>
      <c r="BG18" s="557"/>
      <c r="BH18" s="559"/>
      <c r="BI18" s="554"/>
      <c r="BJ18" s="564"/>
      <c r="BK18" s="554"/>
      <c r="BL18" s="564"/>
      <c r="BM18" s="554"/>
      <c r="BN18" s="564"/>
      <c r="BO18" s="565"/>
      <c r="BP18" s="73"/>
      <c r="BQ18" s="525"/>
      <c r="BR18" s="525"/>
      <c r="BS18" s="534"/>
      <c r="BT18" s="535"/>
      <c r="BU18" s="524"/>
      <c r="BV18" s="534"/>
    </row>
    <row r="19" spans="1:74" ht="38.4" customHeight="1" thickBot="1" x14ac:dyDescent="0.3">
      <c r="A19" s="6" t="s">
        <v>420</v>
      </c>
      <c r="B19" s="6" t="s">
        <v>6</v>
      </c>
      <c r="C19" s="32" t="str">
        <f t="shared" si="0"/>
        <v>Inspection and auditing</v>
      </c>
      <c r="D19" s="153">
        <v>1</v>
      </c>
      <c r="E19" s="146">
        <v>3</v>
      </c>
      <c r="F19" s="31" t="str">
        <f t="shared" si="3"/>
        <v>Man-4-1-3</v>
      </c>
      <c r="G19" s="239" t="s">
        <v>375</v>
      </c>
      <c r="I19" s="47"/>
      <c r="J19" s="40"/>
      <c r="K19" s="47"/>
      <c r="L19" s="71"/>
      <c r="M19" s="58">
        <v>1</v>
      </c>
      <c r="N19" s="38"/>
      <c r="O19" s="78"/>
      <c r="P19" s="43"/>
      <c r="Q19" s="603"/>
      <c r="R19" s="38"/>
      <c r="S19" s="634"/>
      <c r="T19" s="625" t="s">
        <v>940</v>
      </c>
      <c r="U19" s="73"/>
      <c r="V19" s="578"/>
      <c r="W19" s="617"/>
      <c r="X19" s="38"/>
      <c r="Y19" s="511"/>
      <c r="Z19" s="511"/>
      <c r="AA19" s="78"/>
      <c r="AB19" s="78"/>
      <c r="AC19" s="86"/>
      <c r="AD19" s="513"/>
      <c r="AE19" s="85" t="str">
        <f t="shared" si="1"/>
        <v>Man-4-1-3</v>
      </c>
      <c r="AF19" s="540" t="s">
        <v>883</v>
      </c>
      <c r="AG19" s="540" t="s">
        <v>935</v>
      </c>
      <c r="AH19" s="73"/>
      <c r="AI19" s="511"/>
      <c r="AJ19" s="38"/>
      <c r="AK19" s="511"/>
      <c r="AL19" s="520"/>
      <c r="AM19" s="521"/>
      <c r="AN19" s="524"/>
      <c r="AO19" s="525"/>
      <c r="AP19" s="73"/>
      <c r="AQ19" s="557"/>
      <c r="AR19" s="554"/>
      <c r="AS19" s="564"/>
      <c r="AT19" s="554"/>
      <c r="AU19" s="564"/>
      <c r="AV19" s="554"/>
      <c r="AW19" s="564"/>
      <c r="AX19" s="565"/>
      <c r="AY19" s="556"/>
      <c r="AZ19" s="511"/>
      <c r="BA19" s="564"/>
      <c r="BB19" s="520"/>
      <c r="BC19" s="535" t="str">
        <f t="shared" si="2"/>
        <v>Man-4-1-3</v>
      </c>
      <c r="BD19" s="524"/>
      <c r="BE19" s="525"/>
      <c r="BF19" s="556"/>
      <c r="BG19" s="557"/>
      <c r="BH19" s="559"/>
      <c r="BI19" s="554"/>
      <c r="BJ19" s="564"/>
      <c r="BK19" s="554"/>
      <c r="BL19" s="564"/>
      <c r="BM19" s="554"/>
      <c r="BN19" s="564"/>
      <c r="BO19" s="565"/>
      <c r="BP19" s="73"/>
      <c r="BQ19" s="525"/>
      <c r="BR19" s="525"/>
      <c r="BS19" s="534"/>
      <c r="BT19" s="535"/>
      <c r="BU19" s="524"/>
      <c r="BV19" s="534"/>
    </row>
    <row r="20" spans="1:74" ht="38.4" customHeight="1" thickBot="1" x14ac:dyDescent="0.3">
      <c r="A20" s="6" t="s">
        <v>420</v>
      </c>
      <c r="B20" s="6" t="s">
        <v>6</v>
      </c>
      <c r="C20" s="32" t="str">
        <f t="shared" si="0"/>
        <v>Inspection and auditing</v>
      </c>
      <c r="D20" s="153">
        <v>2</v>
      </c>
      <c r="E20" s="146">
        <v>1</v>
      </c>
      <c r="F20" s="31" t="str">
        <f t="shared" si="3"/>
        <v>Man-4-2-1</v>
      </c>
      <c r="G20" s="239" t="s">
        <v>353</v>
      </c>
      <c r="I20" s="47"/>
      <c r="J20" s="40"/>
      <c r="K20" s="47"/>
      <c r="L20" s="71"/>
      <c r="M20" s="58">
        <v>1</v>
      </c>
      <c r="N20" s="46" t="s">
        <v>232</v>
      </c>
      <c r="O20" s="81" t="s">
        <v>174</v>
      </c>
      <c r="P20" s="51">
        <v>0</v>
      </c>
      <c r="Q20" s="603"/>
      <c r="R20" s="38"/>
      <c r="S20" s="634"/>
      <c r="T20" s="625" t="s">
        <v>941</v>
      </c>
      <c r="U20" s="73"/>
      <c r="V20" s="578"/>
      <c r="W20" s="617"/>
      <c r="X20" s="38"/>
      <c r="Y20" s="511"/>
      <c r="Z20" s="91"/>
      <c r="AA20" s="89"/>
      <c r="AB20" s="89"/>
      <c r="AC20" s="86"/>
      <c r="AD20" s="580"/>
      <c r="AE20" s="85" t="str">
        <f t="shared" si="1"/>
        <v>Man-4-2-1</v>
      </c>
      <c r="AF20" s="540"/>
      <c r="AG20" s="540" t="s">
        <v>937</v>
      </c>
      <c r="AH20" s="73"/>
      <c r="AI20" s="511"/>
      <c r="AJ20" s="38"/>
      <c r="AK20" s="511"/>
      <c r="AL20" s="520"/>
      <c r="AM20" s="521"/>
      <c r="AN20" s="524"/>
      <c r="AO20" s="526"/>
      <c r="AP20" s="73"/>
      <c r="AQ20" s="562"/>
      <c r="AR20" s="560"/>
      <c r="AS20" s="564"/>
      <c r="AT20" s="554"/>
      <c r="AU20" s="564"/>
      <c r="AV20" s="560"/>
      <c r="AW20" s="564"/>
      <c r="AX20" s="563"/>
      <c r="AY20" s="556"/>
      <c r="AZ20" s="511"/>
      <c r="BA20" s="564"/>
      <c r="BB20" s="520"/>
      <c r="BC20" s="535" t="str">
        <f t="shared" si="2"/>
        <v>Man-4-2-1</v>
      </c>
      <c r="BD20" s="524"/>
      <c r="BE20" s="526"/>
      <c r="BF20" s="556"/>
      <c r="BG20" s="562"/>
      <c r="BH20" s="559"/>
      <c r="BI20" s="560"/>
      <c r="BJ20" s="564"/>
      <c r="BK20" s="554"/>
      <c r="BL20" s="564"/>
      <c r="BM20" s="560"/>
      <c r="BN20" s="564"/>
      <c r="BO20" s="563"/>
      <c r="BP20" s="73"/>
      <c r="BQ20" s="526"/>
      <c r="BR20" s="526"/>
      <c r="BS20" s="534"/>
      <c r="BT20" s="535"/>
      <c r="BU20" s="524"/>
      <c r="BV20" s="534"/>
    </row>
    <row r="21" spans="1:74" ht="39.6" x14ac:dyDescent="0.25">
      <c r="A21" s="6" t="s">
        <v>420</v>
      </c>
      <c r="B21" s="6" t="s">
        <v>6</v>
      </c>
      <c r="C21" s="32" t="str">
        <f t="shared" si="0"/>
        <v>Inspection and auditing</v>
      </c>
      <c r="D21" s="153">
        <v>2</v>
      </c>
      <c r="E21" s="146">
        <v>2</v>
      </c>
      <c r="F21" s="31" t="str">
        <f t="shared" si="3"/>
        <v>Man-4-2-2</v>
      </c>
      <c r="G21" s="239" t="s">
        <v>355</v>
      </c>
      <c r="I21" s="47"/>
      <c r="J21" s="40"/>
      <c r="K21" s="47"/>
      <c r="L21" s="71"/>
      <c r="M21" s="58">
        <v>1</v>
      </c>
      <c r="N21" s="54"/>
      <c r="O21" s="78"/>
      <c r="P21" s="43"/>
      <c r="Q21" s="603"/>
      <c r="R21" s="38"/>
      <c r="S21" s="634"/>
      <c r="T21" s="622"/>
      <c r="U21" s="73"/>
      <c r="V21" s="578"/>
      <c r="W21" s="617"/>
      <c r="X21" s="38"/>
      <c r="Y21" s="511"/>
      <c r="Z21" s="511"/>
      <c r="AA21" s="78"/>
      <c r="AB21" s="78"/>
      <c r="AC21" s="86"/>
      <c r="AD21" s="513"/>
      <c r="AE21" s="85" t="str">
        <f t="shared" si="1"/>
        <v>Man-4-2-2</v>
      </c>
      <c r="AF21" s="540"/>
      <c r="AH21" s="73"/>
      <c r="AI21" s="511"/>
      <c r="AJ21" s="38"/>
      <c r="AK21" s="511"/>
      <c r="AL21" s="520"/>
      <c r="AM21" s="521"/>
      <c r="AN21" s="524"/>
      <c r="AO21" s="523"/>
      <c r="AP21" s="73"/>
      <c r="AQ21" s="551"/>
      <c r="AR21" s="548"/>
      <c r="AS21" s="564"/>
      <c r="AT21" s="554"/>
      <c r="AU21" s="564"/>
      <c r="AV21" s="554"/>
      <c r="AW21" s="564"/>
      <c r="AX21" s="565"/>
      <c r="AY21" s="556"/>
      <c r="AZ21" s="511"/>
      <c r="BA21" s="564"/>
      <c r="BB21" s="520"/>
      <c r="BC21" s="535" t="str">
        <f t="shared" si="2"/>
        <v>Man-4-2-2</v>
      </c>
      <c r="BD21" s="524"/>
      <c r="BE21" s="523"/>
      <c r="BF21" s="556"/>
      <c r="BG21" s="551"/>
      <c r="BH21" s="552"/>
      <c r="BI21" s="548"/>
      <c r="BJ21" s="564"/>
      <c r="BK21" s="554"/>
      <c r="BL21" s="564"/>
      <c r="BM21" s="554"/>
      <c r="BN21" s="564"/>
      <c r="BO21" s="565"/>
      <c r="BP21" s="73"/>
      <c r="BQ21" s="523"/>
      <c r="BR21" s="523"/>
      <c r="BS21" s="534"/>
      <c r="BT21" s="535"/>
      <c r="BU21" s="524"/>
      <c r="BV21" s="534"/>
    </row>
    <row r="22" spans="1:74" ht="42.6" customHeight="1" thickBot="1" x14ac:dyDescent="0.3">
      <c r="A22" s="6" t="s">
        <v>420</v>
      </c>
      <c r="B22" s="6" t="s">
        <v>6</v>
      </c>
      <c r="C22" s="32" t="str">
        <f t="shared" si="0"/>
        <v>Inspection and auditing</v>
      </c>
      <c r="D22" s="153">
        <v>2</v>
      </c>
      <c r="E22" s="146">
        <v>3</v>
      </c>
      <c r="F22" s="31" t="str">
        <f t="shared" si="3"/>
        <v>Man-4-2-3</v>
      </c>
      <c r="G22" s="239" t="s">
        <v>374</v>
      </c>
      <c r="I22" s="47"/>
      <c r="J22" s="40"/>
      <c r="K22" s="47"/>
      <c r="L22" s="71"/>
      <c r="M22" s="58">
        <v>1</v>
      </c>
      <c r="N22" s="38"/>
      <c r="O22" s="78"/>
      <c r="P22" s="43"/>
      <c r="Q22" s="603"/>
      <c r="R22" s="38"/>
      <c r="S22" s="633"/>
      <c r="T22" s="622"/>
      <c r="U22" s="73"/>
      <c r="V22" s="578"/>
      <c r="W22" s="617"/>
      <c r="X22" s="38"/>
      <c r="Y22" s="511"/>
      <c r="Z22" s="511"/>
      <c r="AA22" s="78"/>
      <c r="AB22" s="78"/>
      <c r="AC22" s="86"/>
      <c r="AD22" s="513"/>
      <c r="AE22" s="85" t="str">
        <f t="shared" si="1"/>
        <v>Man-4-2-3</v>
      </c>
      <c r="AF22" s="543"/>
      <c r="AG22" s="543"/>
      <c r="AH22" s="73"/>
      <c r="AI22" s="511"/>
      <c r="AJ22" s="38"/>
      <c r="AK22" s="511"/>
      <c r="AL22" s="520"/>
      <c r="AM22" s="521"/>
      <c r="AN22" s="524"/>
      <c r="AO22" s="525"/>
      <c r="AP22" s="73"/>
      <c r="AQ22" s="557"/>
      <c r="AR22" s="554"/>
      <c r="AS22" s="564"/>
      <c r="AT22" s="554"/>
      <c r="AU22" s="564"/>
      <c r="AV22" s="554"/>
      <c r="AW22" s="564"/>
      <c r="AX22" s="565"/>
      <c r="AY22" s="556"/>
      <c r="AZ22" s="511"/>
      <c r="BA22" s="564"/>
      <c r="BB22" s="520"/>
      <c r="BC22" s="535" t="str">
        <f t="shared" si="2"/>
        <v>Man-4-2-3</v>
      </c>
      <c r="BD22" s="524"/>
      <c r="BE22" s="525"/>
      <c r="BF22" s="556"/>
      <c r="BG22" s="557"/>
      <c r="BH22" s="553"/>
      <c r="BI22" s="554"/>
      <c r="BJ22" s="564"/>
      <c r="BK22" s="554"/>
      <c r="BL22" s="564"/>
      <c r="BM22" s="554"/>
      <c r="BN22" s="564"/>
      <c r="BO22" s="565"/>
      <c r="BP22" s="73"/>
      <c r="BQ22" s="525"/>
      <c r="BR22" s="525"/>
      <c r="BS22" s="534"/>
      <c r="BT22" s="535"/>
      <c r="BU22" s="524"/>
      <c r="BV22" s="534"/>
    </row>
    <row r="23" spans="1:74" ht="79.8" thickBot="1" x14ac:dyDescent="0.3">
      <c r="A23" s="7" t="s">
        <v>420</v>
      </c>
      <c r="B23" s="7" t="s">
        <v>8</v>
      </c>
      <c r="C23" s="32" t="str">
        <f t="shared" si="0"/>
        <v>Reporting and review</v>
      </c>
      <c r="D23" s="153">
        <v>1</v>
      </c>
      <c r="E23" s="146">
        <v>1</v>
      </c>
      <c r="F23" s="31" t="str">
        <f t="shared" si="3"/>
        <v>Man-5-1-1</v>
      </c>
      <c r="G23" s="239" t="s">
        <v>24</v>
      </c>
      <c r="H23" s="571">
        <f>'Weightings Calcs'!J6</f>
        <v>3</v>
      </c>
      <c r="I23" s="143">
        <f>'Weightings Calcs'!K6</f>
        <v>2</v>
      </c>
      <c r="J23" s="94">
        <f>K23/$H23</f>
        <v>0.27691242644513675</v>
      </c>
      <c r="K23" s="63">
        <f>'Weightings Calcs'!$N$6</f>
        <v>0.83073727933541019</v>
      </c>
      <c r="L23" s="70"/>
      <c r="M23" s="58">
        <v>1</v>
      </c>
      <c r="N23" s="46" t="s">
        <v>235</v>
      </c>
      <c r="O23" s="81" t="s">
        <v>174</v>
      </c>
      <c r="P23" s="51">
        <v>0</v>
      </c>
      <c r="Q23" s="602">
        <v>0</v>
      </c>
      <c r="R23" s="49">
        <f>Q23*J23</f>
        <v>0</v>
      </c>
      <c r="S23" s="632" t="s">
        <v>943</v>
      </c>
      <c r="T23" s="622" t="s">
        <v>945</v>
      </c>
      <c r="U23" s="73"/>
      <c r="V23" s="538">
        <v>1</v>
      </c>
      <c r="W23" s="614">
        <v>2</v>
      </c>
      <c r="X23" s="50">
        <f>W23*J23</f>
        <v>0.5538248528902735</v>
      </c>
      <c r="Y23" s="60"/>
      <c r="Z23" s="87" t="s">
        <v>255</v>
      </c>
      <c r="AA23" s="88" t="s">
        <v>174</v>
      </c>
      <c r="AB23" s="89"/>
      <c r="AC23" s="90">
        <f>INDEX(lists_progress_status_tbl,MATCH(Z23,lists_progress_status,0),2)</f>
        <v>1</v>
      </c>
      <c r="AD23" s="546">
        <v>0</v>
      </c>
      <c r="AE23" s="85" t="str">
        <f t="shared" si="1"/>
        <v>Man-5-1-1</v>
      </c>
      <c r="AF23" s="542" t="s">
        <v>1000</v>
      </c>
      <c r="AG23" s="542" t="s">
        <v>942</v>
      </c>
      <c r="AH23" s="73"/>
      <c r="AI23" s="62">
        <v>0</v>
      </c>
      <c r="AJ23" s="50">
        <f>AI23*J23</f>
        <v>0</v>
      </c>
      <c r="AK23" s="519"/>
      <c r="AL23" s="520"/>
      <c r="AM23" s="521"/>
      <c r="AN23" s="524"/>
      <c r="AO23" s="525"/>
      <c r="AP23" s="73"/>
      <c r="AQ23" s="551"/>
      <c r="AR23" s="548"/>
      <c r="AS23" s="547">
        <v>0</v>
      </c>
      <c r="AT23" s="548"/>
      <c r="AU23" s="547">
        <v>0</v>
      </c>
      <c r="AV23" s="548"/>
      <c r="AW23" s="547">
        <v>0</v>
      </c>
      <c r="AX23" s="549">
        <f>AW23*J23</f>
        <v>0</v>
      </c>
      <c r="AY23" s="556"/>
      <c r="AZ23" s="62"/>
      <c r="BA23" s="549">
        <f>AZ23*J23</f>
        <v>0</v>
      </c>
      <c r="BB23" s="520"/>
      <c r="BC23" s="535" t="str">
        <f t="shared" si="2"/>
        <v>Man-5-1-1</v>
      </c>
      <c r="BD23" s="524"/>
      <c r="BE23" s="525"/>
      <c r="BF23" s="556"/>
      <c r="BG23" s="551"/>
      <c r="BH23" s="552"/>
      <c r="BI23" s="548"/>
      <c r="BJ23" s="547">
        <v>0</v>
      </c>
      <c r="BK23" s="548"/>
      <c r="BL23" s="547">
        <v>0</v>
      </c>
      <c r="BM23" s="548"/>
      <c r="BN23" s="547">
        <v>0</v>
      </c>
      <c r="BO23" s="549">
        <f>BN23*J23</f>
        <v>0</v>
      </c>
      <c r="BP23" s="73"/>
      <c r="BQ23" s="525"/>
      <c r="BR23" s="525"/>
      <c r="BS23" s="534"/>
      <c r="BT23" s="535"/>
      <c r="BU23" s="524"/>
      <c r="BV23" s="534"/>
    </row>
    <row r="24" spans="1:74" ht="79.2" x14ac:dyDescent="0.25">
      <c r="A24" s="7" t="s">
        <v>420</v>
      </c>
      <c r="B24" s="7" t="s">
        <v>8</v>
      </c>
      <c r="C24" s="32" t="str">
        <f t="shared" si="0"/>
        <v>Reporting and review</v>
      </c>
      <c r="D24" s="153">
        <v>1</v>
      </c>
      <c r="E24" s="146">
        <v>2</v>
      </c>
      <c r="F24" s="31" t="str">
        <f t="shared" si="3"/>
        <v>Man-5-1-2</v>
      </c>
      <c r="G24" s="239" t="s">
        <v>25</v>
      </c>
      <c r="I24" s="47"/>
      <c r="J24" s="40"/>
      <c r="K24" s="47"/>
      <c r="L24" s="71"/>
      <c r="M24" s="58"/>
      <c r="N24" s="54"/>
      <c r="O24" s="78"/>
      <c r="P24" s="43"/>
      <c r="Q24" s="603"/>
      <c r="R24" s="38"/>
      <c r="S24" s="634"/>
      <c r="T24" s="622"/>
      <c r="U24" s="73"/>
      <c r="V24" s="578"/>
      <c r="W24" s="617"/>
      <c r="X24" s="38"/>
      <c r="Y24" s="511"/>
      <c r="Z24" s="511"/>
      <c r="AA24" s="78"/>
      <c r="AB24" s="78"/>
      <c r="AC24" s="86"/>
      <c r="AD24" s="513"/>
      <c r="AE24" s="85" t="str">
        <f t="shared" si="1"/>
        <v>Man-5-1-2</v>
      </c>
      <c r="AF24" s="540" t="s">
        <v>885</v>
      </c>
      <c r="AG24" s="540" t="s">
        <v>944</v>
      </c>
      <c r="AH24" s="73"/>
      <c r="AI24" s="511"/>
      <c r="AJ24" s="38"/>
      <c r="AK24" s="511"/>
      <c r="AL24" s="520"/>
      <c r="AM24" s="521"/>
      <c r="AN24" s="524"/>
      <c r="AO24" s="525"/>
      <c r="AP24" s="73"/>
      <c r="AQ24" s="557"/>
      <c r="AR24" s="554"/>
      <c r="AS24" s="564"/>
      <c r="AT24" s="554"/>
      <c r="AU24" s="564"/>
      <c r="AV24" s="554"/>
      <c r="AW24" s="564"/>
      <c r="AX24" s="565"/>
      <c r="AY24" s="556"/>
      <c r="AZ24" s="511"/>
      <c r="BA24" s="564"/>
      <c r="BB24" s="520"/>
      <c r="BC24" s="535" t="str">
        <f t="shared" si="2"/>
        <v>Man-5-1-2</v>
      </c>
      <c r="BD24" s="524"/>
      <c r="BE24" s="525"/>
      <c r="BF24" s="556"/>
      <c r="BG24" s="557"/>
      <c r="BH24" s="559"/>
      <c r="BI24" s="554"/>
      <c r="BJ24" s="564"/>
      <c r="BK24" s="554"/>
      <c r="BL24" s="564"/>
      <c r="BM24" s="554"/>
      <c r="BN24" s="564"/>
      <c r="BO24" s="565"/>
      <c r="BP24" s="73"/>
      <c r="BQ24" s="525"/>
      <c r="BR24" s="525"/>
      <c r="BS24" s="534"/>
      <c r="BT24" s="535"/>
      <c r="BU24" s="524"/>
      <c r="BV24" s="534"/>
    </row>
    <row r="25" spans="1:74" ht="53.4" thickBot="1" x14ac:dyDescent="0.3">
      <c r="A25" s="7" t="s">
        <v>420</v>
      </c>
      <c r="B25" s="7" t="s">
        <v>8</v>
      </c>
      <c r="C25" s="32" t="str">
        <f t="shared" si="0"/>
        <v>Reporting and review</v>
      </c>
      <c r="D25" s="153">
        <v>1</v>
      </c>
      <c r="E25" s="146">
        <v>3</v>
      </c>
      <c r="F25" s="31" t="str">
        <f t="shared" si="3"/>
        <v>Man-5-1-3</v>
      </c>
      <c r="G25" s="239" t="s">
        <v>26</v>
      </c>
      <c r="I25" s="47"/>
      <c r="J25" s="40"/>
      <c r="K25" s="47"/>
      <c r="L25" s="71"/>
      <c r="M25" s="58"/>
      <c r="N25" s="38"/>
      <c r="O25" s="78"/>
      <c r="P25" s="43"/>
      <c r="Q25" s="603"/>
      <c r="R25" s="38"/>
      <c r="S25" s="634"/>
      <c r="T25" s="622"/>
      <c r="U25" s="73"/>
      <c r="V25" s="578"/>
      <c r="W25" s="617"/>
      <c r="X25" s="38"/>
      <c r="Y25" s="511"/>
      <c r="Z25" s="511"/>
      <c r="AA25" s="78"/>
      <c r="AB25" s="78"/>
      <c r="AC25" s="86"/>
      <c r="AD25" s="513"/>
      <c r="AE25" s="85" t="str">
        <f t="shared" si="1"/>
        <v>Man-5-1-3</v>
      </c>
      <c r="AF25" s="540" t="s">
        <v>1001</v>
      </c>
      <c r="AG25" s="540"/>
      <c r="AH25" s="73"/>
      <c r="AI25" s="511"/>
      <c r="AJ25" s="38"/>
      <c r="AK25" s="511"/>
      <c r="AL25" s="520"/>
      <c r="AM25" s="521"/>
      <c r="AN25" s="524"/>
      <c r="AO25" s="525"/>
      <c r="AP25" s="73"/>
      <c r="AQ25" s="557"/>
      <c r="AR25" s="554"/>
      <c r="AS25" s="564"/>
      <c r="AT25" s="554"/>
      <c r="AU25" s="564"/>
      <c r="AV25" s="554"/>
      <c r="AW25" s="564"/>
      <c r="AX25" s="565"/>
      <c r="AY25" s="556"/>
      <c r="AZ25" s="511"/>
      <c r="BA25" s="564"/>
      <c r="BB25" s="520"/>
      <c r="BC25" s="535" t="str">
        <f t="shared" si="2"/>
        <v>Man-5-1-3</v>
      </c>
      <c r="BD25" s="524"/>
      <c r="BE25" s="525"/>
      <c r="BF25" s="556"/>
      <c r="BG25" s="557"/>
      <c r="BH25" s="559"/>
      <c r="BI25" s="554"/>
      <c r="BJ25" s="564"/>
      <c r="BK25" s="554"/>
      <c r="BL25" s="564"/>
      <c r="BM25" s="554"/>
      <c r="BN25" s="564"/>
      <c r="BO25" s="565"/>
      <c r="BP25" s="73"/>
      <c r="BQ25" s="525"/>
      <c r="BR25" s="525"/>
      <c r="BS25" s="534"/>
      <c r="BT25" s="535"/>
      <c r="BU25" s="524"/>
      <c r="BV25" s="534"/>
    </row>
    <row r="26" spans="1:74" ht="27" thickBot="1" x14ac:dyDescent="0.3">
      <c r="A26" s="7" t="s">
        <v>420</v>
      </c>
      <c r="B26" s="7" t="s">
        <v>8</v>
      </c>
      <c r="C26" s="32" t="str">
        <f t="shared" si="0"/>
        <v>Reporting and review</v>
      </c>
      <c r="D26" s="153">
        <v>2</v>
      </c>
      <c r="E26" s="146">
        <v>1</v>
      </c>
      <c r="F26" s="31" t="str">
        <f t="shared" si="3"/>
        <v>Man-5-2-1</v>
      </c>
      <c r="G26" s="239" t="s">
        <v>17</v>
      </c>
      <c r="I26" s="47"/>
      <c r="J26" s="40"/>
      <c r="K26" s="47"/>
      <c r="L26" s="71"/>
      <c r="M26" s="58"/>
      <c r="N26" s="46" t="s">
        <v>233</v>
      </c>
      <c r="O26" s="81" t="s">
        <v>174</v>
      </c>
      <c r="P26" s="51">
        <v>0</v>
      </c>
      <c r="Q26" s="603"/>
      <c r="R26" s="38"/>
      <c r="S26" s="634"/>
      <c r="T26" s="622"/>
      <c r="U26" s="73"/>
      <c r="V26" s="578"/>
      <c r="W26" s="617"/>
      <c r="X26" s="38"/>
      <c r="Y26" s="511"/>
      <c r="Z26" s="91"/>
      <c r="AA26" s="89"/>
      <c r="AB26" s="89"/>
      <c r="AC26" s="86"/>
      <c r="AD26" s="580"/>
      <c r="AE26" s="85" t="str">
        <f t="shared" si="1"/>
        <v>Man-5-2-1</v>
      </c>
      <c r="AF26" s="540"/>
      <c r="AG26" s="540"/>
      <c r="AH26" s="73"/>
      <c r="AI26" s="511"/>
      <c r="AJ26" s="38"/>
      <c r="AK26" s="511"/>
      <c r="AL26" s="520"/>
      <c r="AM26" s="521"/>
      <c r="AN26" s="524"/>
      <c r="AO26" s="526"/>
      <c r="AP26" s="73"/>
      <c r="AQ26" s="562"/>
      <c r="AR26" s="560"/>
      <c r="AS26" s="564"/>
      <c r="AT26" s="554"/>
      <c r="AU26" s="564"/>
      <c r="AV26" s="560"/>
      <c r="AW26" s="564"/>
      <c r="AX26" s="563"/>
      <c r="AY26" s="556"/>
      <c r="AZ26" s="511"/>
      <c r="BA26" s="564"/>
      <c r="BB26" s="520"/>
      <c r="BC26" s="535" t="str">
        <f t="shared" si="2"/>
        <v>Man-5-2-1</v>
      </c>
      <c r="BD26" s="524"/>
      <c r="BE26" s="526"/>
      <c r="BF26" s="556"/>
      <c r="BG26" s="562"/>
      <c r="BH26" s="559"/>
      <c r="BI26" s="560"/>
      <c r="BJ26" s="564"/>
      <c r="BK26" s="554"/>
      <c r="BL26" s="564"/>
      <c r="BM26" s="560"/>
      <c r="BN26" s="564"/>
      <c r="BO26" s="563"/>
      <c r="BP26" s="73"/>
      <c r="BQ26" s="526"/>
      <c r="BR26" s="526"/>
      <c r="BS26" s="534"/>
      <c r="BT26" s="535"/>
      <c r="BU26" s="524"/>
      <c r="BV26" s="534"/>
    </row>
    <row r="27" spans="1:74" ht="27" thickBot="1" x14ac:dyDescent="0.3">
      <c r="A27" s="7" t="s">
        <v>420</v>
      </c>
      <c r="B27" s="7" t="s">
        <v>8</v>
      </c>
      <c r="C27" s="32" t="str">
        <f t="shared" si="0"/>
        <v>Reporting and review</v>
      </c>
      <c r="D27" s="153">
        <v>2</v>
      </c>
      <c r="E27" s="146">
        <v>2</v>
      </c>
      <c r="F27" s="31" t="str">
        <f t="shared" si="3"/>
        <v>Man-5-2-2</v>
      </c>
      <c r="G27" s="239" t="s">
        <v>27</v>
      </c>
      <c r="I27" s="47"/>
      <c r="J27" s="40"/>
      <c r="K27" s="47"/>
      <c r="L27" s="71"/>
      <c r="M27" s="58"/>
      <c r="N27" s="54"/>
      <c r="O27" s="78"/>
      <c r="P27" s="43"/>
      <c r="Q27" s="603"/>
      <c r="R27" s="38"/>
      <c r="S27" s="634"/>
      <c r="T27" s="622"/>
      <c r="U27" s="73"/>
      <c r="V27" s="578"/>
      <c r="W27" s="617"/>
      <c r="X27" s="38"/>
      <c r="Y27" s="511"/>
      <c r="Z27" s="511"/>
      <c r="AA27" s="78"/>
      <c r="AB27" s="78"/>
      <c r="AC27" s="86"/>
      <c r="AD27" s="513"/>
      <c r="AE27" s="85" t="str">
        <f t="shared" si="1"/>
        <v>Man-5-2-2</v>
      </c>
      <c r="AF27" s="540"/>
      <c r="AG27" s="540"/>
      <c r="AH27" s="73"/>
      <c r="AI27" s="511"/>
      <c r="AJ27" s="38"/>
      <c r="AK27" s="511"/>
      <c r="AL27" s="520"/>
      <c r="AM27" s="521"/>
      <c r="AN27" s="524"/>
      <c r="AO27" s="523"/>
      <c r="AP27" s="73"/>
      <c r="AQ27" s="551"/>
      <c r="AR27" s="548"/>
      <c r="AS27" s="564"/>
      <c r="AT27" s="554"/>
      <c r="AU27" s="564"/>
      <c r="AV27" s="554"/>
      <c r="AW27" s="564"/>
      <c r="AX27" s="565"/>
      <c r="AY27" s="556"/>
      <c r="AZ27" s="511"/>
      <c r="BA27" s="564"/>
      <c r="BB27" s="520"/>
      <c r="BC27" s="535" t="str">
        <f t="shared" si="2"/>
        <v>Man-5-2-2</v>
      </c>
      <c r="BD27" s="524"/>
      <c r="BE27" s="523"/>
      <c r="BF27" s="556"/>
      <c r="BG27" s="551"/>
      <c r="BH27" s="552"/>
      <c r="BI27" s="548"/>
      <c r="BJ27" s="564"/>
      <c r="BK27" s="554"/>
      <c r="BL27" s="564"/>
      <c r="BM27" s="554"/>
      <c r="BN27" s="564"/>
      <c r="BO27" s="565"/>
      <c r="BP27" s="73"/>
      <c r="BQ27" s="523"/>
      <c r="BR27" s="523"/>
      <c r="BS27" s="534"/>
      <c r="BT27" s="535"/>
      <c r="BU27" s="524"/>
      <c r="BV27" s="534"/>
    </row>
    <row r="28" spans="1:74" ht="27" thickBot="1" x14ac:dyDescent="0.3">
      <c r="A28" s="7" t="s">
        <v>420</v>
      </c>
      <c r="B28" s="7" t="s">
        <v>8</v>
      </c>
      <c r="C28" s="32" t="str">
        <f t="shared" si="0"/>
        <v>Reporting and review</v>
      </c>
      <c r="D28" s="153">
        <v>3</v>
      </c>
      <c r="E28" s="146">
        <v>1</v>
      </c>
      <c r="F28" s="31" t="str">
        <f t="shared" si="3"/>
        <v>Man-5-3-1</v>
      </c>
      <c r="G28" s="239" t="s">
        <v>18</v>
      </c>
      <c r="I28" s="47"/>
      <c r="J28" s="40"/>
      <c r="K28" s="47"/>
      <c r="L28" s="71"/>
      <c r="M28" s="58"/>
      <c r="N28" s="46" t="s">
        <v>233</v>
      </c>
      <c r="O28" s="81" t="s">
        <v>174</v>
      </c>
      <c r="P28" s="51">
        <v>0</v>
      </c>
      <c r="Q28" s="603"/>
      <c r="R28" s="38"/>
      <c r="S28" s="634"/>
      <c r="T28" s="622"/>
      <c r="U28" s="73"/>
      <c r="V28" s="578"/>
      <c r="W28" s="617"/>
      <c r="X28" s="38"/>
      <c r="Y28" s="511"/>
      <c r="Z28" s="91"/>
      <c r="AA28" s="89"/>
      <c r="AB28" s="89"/>
      <c r="AC28" s="86"/>
      <c r="AD28" s="580"/>
      <c r="AE28" s="85" t="str">
        <f t="shared" si="1"/>
        <v>Man-5-3-1</v>
      </c>
      <c r="AF28" s="540"/>
      <c r="AG28" s="540"/>
      <c r="AH28" s="73"/>
      <c r="AI28" s="511"/>
      <c r="AJ28" s="38"/>
      <c r="AK28" s="511"/>
      <c r="AL28" s="520"/>
      <c r="AM28" s="521"/>
      <c r="AN28" s="524"/>
      <c r="AO28" s="525"/>
      <c r="AP28" s="73"/>
      <c r="AQ28" s="557"/>
      <c r="AR28" s="554"/>
      <c r="AS28" s="564"/>
      <c r="AT28" s="554"/>
      <c r="AU28" s="564"/>
      <c r="AV28" s="554"/>
      <c r="AW28" s="564"/>
      <c r="AX28" s="563"/>
      <c r="AY28" s="556"/>
      <c r="AZ28" s="511"/>
      <c r="BA28" s="564"/>
      <c r="BB28" s="520"/>
      <c r="BC28" s="535" t="str">
        <f t="shared" si="2"/>
        <v>Man-5-3-1</v>
      </c>
      <c r="BD28" s="524"/>
      <c r="BE28" s="525"/>
      <c r="BF28" s="556"/>
      <c r="BG28" s="557"/>
      <c r="BH28" s="553"/>
      <c r="BI28" s="554"/>
      <c r="BJ28" s="564"/>
      <c r="BK28" s="554"/>
      <c r="BL28" s="564"/>
      <c r="BM28" s="554"/>
      <c r="BN28" s="564"/>
      <c r="BO28" s="563"/>
      <c r="BP28" s="73"/>
      <c r="BQ28" s="525"/>
      <c r="BR28" s="525"/>
      <c r="BS28" s="534"/>
      <c r="BT28" s="535"/>
      <c r="BU28" s="524"/>
      <c r="BV28" s="534"/>
    </row>
    <row r="29" spans="1:74" ht="26.4" x14ac:dyDescent="0.25">
      <c r="A29" s="7" t="s">
        <v>420</v>
      </c>
      <c r="B29" s="7" t="s">
        <v>8</v>
      </c>
      <c r="C29" s="32" t="str">
        <f t="shared" si="0"/>
        <v>Reporting and review</v>
      </c>
      <c r="D29" s="153">
        <v>3</v>
      </c>
      <c r="E29" s="146">
        <v>2</v>
      </c>
      <c r="F29" s="31" t="str">
        <f t="shared" si="3"/>
        <v>Man-5-3-2</v>
      </c>
      <c r="G29" s="239" t="s">
        <v>28</v>
      </c>
      <c r="I29" s="47"/>
      <c r="J29" s="40"/>
      <c r="K29" s="47"/>
      <c r="L29" s="71"/>
      <c r="M29" s="58"/>
      <c r="N29" s="38"/>
      <c r="O29" s="78"/>
      <c r="P29" s="43"/>
      <c r="Q29" s="603"/>
      <c r="R29" s="38"/>
      <c r="S29" s="634"/>
      <c r="T29" s="622"/>
      <c r="U29" s="73"/>
      <c r="V29" s="578"/>
      <c r="W29" s="617"/>
      <c r="X29" s="38"/>
      <c r="Y29" s="511"/>
      <c r="Z29" s="511"/>
      <c r="AA29" s="78"/>
      <c r="AB29" s="78"/>
      <c r="AC29" s="86"/>
      <c r="AD29" s="513"/>
      <c r="AE29" s="85" t="str">
        <f t="shared" si="1"/>
        <v>Man-5-3-2</v>
      </c>
      <c r="AF29" s="540"/>
      <c r="AG29" s="540"/>
      <c r="AH29" s="73"/>
      <c r="AI29" s="511"/>
      <c r="AJ29" s="38"/>
      <c r="AK29" s="511"/>
      <c r="AL29" s="520"/>
      <c r="AM29" s="521"/>
      <c r="AN29" s="524"/>
      <c r="AO29" s="525"/>
      <c r="AP29" s="73"/>
      <c r="AQ29" s="557"/>
      <c r="AR29" s="554"/>
      <c r="AS29" s="564"/>
      <c r="AT29" s="554"/>
      <c r="AU29" s="564"/>
      <c r="AV29" s="554"/>
      <c r="AW29" s="564"/>
      <c r="AX29" s="565"/>
      <c r="AY29" s="556"/>
      <c r="AZ29" s="511"/>
      <c r="BA29" s="564"/>
      <c r="BB29" s="520"/>
      <c r="BC29" s="535" t="str">
        <f t="shared" si="2"/>
        <v>Man-5-3-2</v>
      </c>
      <c r="BD29" s="524"/>
      <c r="BE29" s="525"/>
      <c r="BF29" s="556"/>
      <c r="BG29" s="557"/>
      <c r="BH29" s="559"/>
      <c r="BI29" s="554"/>
      <c r="BJ29" s="564"/>
      <c r="BK29" s="554"/>
      <c r="BL29" s="564"/>
      <c r="BM29" s="554"/>
      <c r="BN29" s="564"/>
      <c r="BO29" s="565"/>
      <c r="BP29" s="73"/>
      <c r="BQ29" s="525"/>
      <c r="BR29" s="525"/>
      <c r="BS29" s="534"/>
      <c r="BT29" s="535"/>
      <c r="BU29" s="524"/>
      <c r="BV29" s="534"/>
    </row>
    <row r="30" spans="1:74" ht="27" thickBot="1" x14ac:dyDescent="0.3">
      <c r="A30" s="7" t="s">
        <v>420</v>
      </c>
      <c r="B30" s="7" t="s">
        <v>8</v>
      </c>
      <c r="C30" s="32" t="str">
        <f t="shared" si="0"/>
        <v>Reporting and review</v>
      </c>
      <c r="D30" s="153">
        <v>3</v>
      </c>
      <c r="E30" s="146">
        <v>3</v>
      </c>
      <c r="F30" s="31" t="str">
        <f t="shared" si="3"/>
        <v>Man-5-3-3</v>
      </c>
      <c r="G30" s="239" t="s">
        <v>301</v>
      </c>
      <c r="I30" s="47"/>
      <c r="J30" s="40"/>
      <c r="K30" s="47"/>
      <c r="L30" s="71"/>
      <c r="M30" s="58"/>
      <c r="N30" s="38"/>
      <c r="O30" s="78"/>
      <c r="P30" s="43"/>
      <c r="Q30" s="603"/>
      <c r="R30" s="38"/>
      <c r="S30" s="634"/>
      <c r="T30" s="622"/>
      <c r="U30" s="73"/>
      <c r="V30" s="578"/>
      <c r="W30" s="617"/>
      <c r="X30" s="38"/>
      <c r="Y30" s="511"/>
      <c r="Z30" s="511"/>
      <c r="AA30" s="78"/>
      <c r="AB30" s="78"/>
      <c r="AC30" s="86"/>
      <c r="AD30" s="513"/>
      <c r="AE30" s="85" t="str">
        <f t="shared" si="1"/>
        <v>Man-5-3-3</v>
      </c>
      <c r="AF30" s="540"/>
      <c r="AG30" s="540"/>
      <c r="AH30" s="73"/>
      <c r="AI30" s="511"/>
      <c r="AJ30" s="38"/>
      <c r="AK30" s="511"/>
      <c r="AL30" s="520"/>
      <c r="AM30" s="521"/>
      <c r="AN30" s="524"/>
      <c r="AO30" s="525"/>
      <c r="AP30" s="73"/>
      <c r="AQ30" s="557"/>
      <c r="AR30" s="554"/>
      <c r="AS30" s="564"/>
      <c r="AT30" s="554"/>
      <c r="AU30" s="564"/>
      <c r="AV30" s="554"/>
      <c r="AW30" s="564"/>
      <c r="AX30" s="565"/>
      <c r="AY30" s="556"/>
      <c r="AZ30" s="511"/>
      <c r="BA30" s="564"/>
      <c r="BB30" s="520"/>
      <c r="BC30" s="535" t="str">
        <f t="shared" si="2"/>
        <v>Man-5-3-3</v>
      </c>
      <c r="BD30" s="524"/>
      <c r="BE30" s="525"/>
      <c r="BF30" s="556"/>
      <c r="BG30" s="557"/>
      <c r="BH30" s="559"/>
      <c r="BI30" s="554"/>
      <c r="BJ30" s="564"/>
      <c r="BK30" s="554"/>
      <c r="BL30" s="564"/>
      <c r="BM30" s="554"/>
      <c r="BN30" s="564"/>
      <c r="BO30" s="565"/>
      <c r="BP30" s="73"/>
      <c r="BQ30" s="525"/>
      <c r="BR30" s="525"/>
      <c r="BS30" s="534"/>
      <c r="BT30" s="535"/>
      <c r="BU30" s="524"/>
      <c r="BV30" s="534"/>
    </row>
    <row r="31" spans="1:74" ht="53.4" thickBot="1" x14ac:dyDescent="0.3">
      <c r="A31" s="7" t="s">
        <v>420</v>
      </c>
      <c r="B31" s="7" t="s">
        <v>10</v>
      </c>
      <c r="C31" s="32" t="str">
        <f t="shared" si="0"/>
        <v>Knowledge sharing</v>
      </c>
      <c r="D31" s="153">
        <v>1</v>
      </c>
      <c r="E31" s="146">
        <v>1</v>
      </c>
      <c r="F31" s="31" t="str">
        <f t="shared" si="3"/>
        <v>Man-6-1-1</v>
      </c>
      <c r="G31" s="239" t="s">
        <v>376</v>
      </c>
      <c r="H31" s="571">
        <f>'Weightings Calcs'!J7</f>
        <v>3</v>
      </c>
      <c r="I31" s="143">
        <f>'Weightings Calcs'!K7</f>
        <v>2</v>
      </c>
      <c r="J31" s="94">
        <f>K31/$H31</f>
        <v>0.62305295950155759</v>
      </c>
      <c r="K31" s="63">
        <f>'Weightings Calcs'!$N$7</f>
        <v>1.8691588785046727</v>
      </c>
      <c r="L31" s="70"/>
      <c r="M31" s="58"/>
      <c r="N31" s="46" t="s">
        <v>235</v>
      </c>
      <c r="O31" s="81" t="s">
        <v>174</v>
      </c>
      <c r="P31" s="51">
        <v>0</v>
      </c>
      <c r="Q31" s="602">
        <v>1</v>
      </c>
      <c r="R31" s="49">
        <f>Q31*J31</f>
        <v>0.62305295950155759</v>
      </c>
      <c r="S31" s="24" t="s">
        <v>951</v>
      </c>
      <c r="T31" s="622" t="s">
        <v>952</v>
      </c>
      <c r="U31" s="73"/>
      <c r="V31" s="538">
        <v>1</v>
      </c>
      <c r="W31" s="614">
        <v>3</v>
      </c>
      <c r="X31" s="50">
        <f>W31*J31</f>
        <v>1.8691588785046727</v>
      </c>
      <c r="Y31" s="60"/>
      <c r="Z31" s="87" t="s">
        <v>255</v>
      </c>
      <c r="AA31" s="88" t="s">
        <v>174</v>
      </c>
      <c r="AB31" s="89"/>
      <c r="AC31" s="90">
        <f>INDEX(lists_progress_status_tbl,MATCH(Z31,lists_progress_status,0),2)</f>
        <v>1</v>
      </c>
      <c r="AD31" s="546">
        <v>0</v>
      </c>
      <c r="AE31" s="85" t="str">
        <f t="shared" si="1"/>
        <v>Man-6-1-1</v>
      </c>
      <c r="AF31" s="542" t="s">
        <v>1002</v>
      </c>
      <c r="AG31" s="542" t="s">
        <v>948</v>
      </c>
      <c r="AH31" s="73"/>
      <c r="AI31" s="62">
        <v>1</v>
      </c>
      <c r="AJ31" s="50">
        <f>AI31*J31</f>
        <v>0.62305295950155759</v>
      </c>
      <c r="AK31" s="519"/>
      <c r="AL31" s="520"/>
      <c r="AM31" s="521"/>
      <c r="AN31" s="524"/>
      <c r="AO31" s="526"/>
      <c r="AP31" s="73"/>
      <c r="AQ31" s="551"/>
      <c r="AR31" s="548"/>
      <c r="AS31" s="547">
        <v>0</v>
      </c>
      <c r="AT31" s="548"/>
      <c r="AU31" s="547">
        <v>0</v>
      </c>
      <c r="AV31" s="548"/>
      <c r="AW31" s="547">
        <v>0</v>
      </c>
      <c r="AX31" s="549">
        <f>AW31*J31</f>
        <v>0</v>
      </c>
      <c r="AY31" s="556"/>
      <c r="AZ31" s="62"/>
      <c r="BA31" s="549">
        <f>AZ31*J31</f>
        <v>0</v>
      </c>
      <c r="BB31" s="520"/>
      <c r="BC31" s="535" t="str">
        <f t="shared" si="2"/>
        <v>Man-6-1-1</v>
      </c>
      <c r="BD31" s="524"/>
      <c r="BE31" s="526"/>
      <c r="BF31" s="556"/>
      <c r="BG31" s="551"/>
      <c r="BH31" s="552"/>
      <c r="BI31" s="548"/>
      <c r="BJ31" s="547">
        <v>0</v>
      </c>
      <c r="BK31" s="548"/>
      <c r="BL31" s="547">
        <v>0</v>
      </c>
      <c r="BM31" s="548"/>
      <c r="BN31" s="547">
        <v>0</v>
      </c>
      <c r="BO31" s="549">
        <f>BN31*J31</f>
        <v>0</v>
      </c>
      <c r="BP31" s="73"/>
      <c r="BQ31" s="526"/>
      <c r="BR31" s="526"/>
      <c r="BS31" s="534"/>
      <c r="BT31" s="535"/>
      <c r="BU31" s="524"/>
      <c r="BV31" s="534"/>
    </row>
    <row r="32" spans="1:74" ht="40.200000000000003" thickBot="1" x14ac:dyDescent="0.3">
      <c r="A32" s="7" t="s">
        <v>420</v>
      </c>
      <c r="B32" s="7" t="s">
        <v>10</v>
      </c>
      <c r="C32" s="32" t="str">
        <f t="shared" si="0"/>
        <v>Knowledge sharing</v>
      </c>
      <c r="D32" s="153">
        <v>2</v>
      </c>
      <c r="E32" s="146">
        <v>1</v>
      </c>
      <c r="F32" s="31" t="str">
        <f t="shared" si="3"/>
        <v>Man-6-2-1</v>
      </c>
      <c r="G32" s="239" t="s">
        <v>17</v>
      </c>
      <c r="I32" s="47"/>
      <c r="J32" s="40"/>
      <c r="K32" s="47"/>
      <c r="L32" s="71"/>
      <c r="M32" s="58"/>
      <c r="N32" s="46" t="s">
        <v>233</v>
      </c>
      <c r="O32" s="81" t="s">
        <v>174</v>
      </c>
      <c r="P32" s="51">
        <v>0</v>
      </c>
      <c r="Q32" s="603"/>
      <c r="R32" s="38"/>
      <c r="S32" s="596" t="s">
        <v>946</v>
      </c>
      <c r="T32" s="622"/>
      <c r="U32" s="73"/>
      <c r="V32" s="578"/>
      <c r="W32" s="617"/>
      <c r="X32" s="38"/>
      <c r="Y32" s="511"/>
      <c r="Z32" s="91"/>
      <c r="AA32" s="89"/>
      <c r="AB32" s="89"/>
      <c r="AC32" s="86"/>
      <c r="AD32" s="580"/>
      <c r="AE32" s="85" t="str">
        <f t="shared" si="1"/>
        <v>Man-6-2-1</v>
      </c>
      <c r="AF32" s="540" t="s">
        <v>947</v>
      </c>
      <c r="AG32" s="540" t="s">
        <v>949</v>
      </c>
      <c r="AH32" s="73"/>
      <c r="AI32" s="511"/>
      <c r="AJ32" s="38"/>
      <c r="AK32" s="511"/>
      <c r="AL32" s="520"/>
      <c r="AM32" s="521"/>
      <c r="AN32" s="524"/>
      <c r="AO32" s="525"/>
      <c r="AP32" s="73"/>
      <c r="AQ32" s="557"/>
      <c r="AR32" s="554"/>
      <c r="AS32" s="564"/>
      <c r="AT32" s="554"/>
      <c r="AU32" s="564"/>
      <c r="AV32" s="554"/>
      <c r="AW32" s="564"/>
      <c r="AX32" s="563"/>
      <c r="AY32" s="556"/>
      <c r="AZ32" s="511"/>
      <c r="BA32" s="564"/>
      <c r="BB32" s="520"/>
      <c r="BC32" s="535" t="str">
        <f t="shared" si="2"/>
        <v>Man-6-2-1</v>
      </c>
      <c r="BD32" s="524"/>
      <c r="BE32" s="525"/>
      <c r="BF32" s="556"/>
      <c r="BG32" s="557"/>
      <c r="BH32" s="553"/>
      <c r="BI32" s="554"/>
      <c r="BJ32" s="564"/>
      <c r="BK32" s="554"/>
      <c r="BL32" s="564"/>
      <c r="BM32" s="554"/>
      <c r="BN32" s="564"/>
      <c r="BO32" s="563"/>
      <c r="BP32" s="73"/>
      <c r="BQ32" s="525"/>
      <c r="BR32" s="525"/>
      <c r="BS32" s="534"/>
      <c r="BT32" s="535"/>
      <c r="BU32" s="524"/>
      <c r="BV32" s="534"/>
    </row>
    <row r="33" spans="1:74" ht="39.6" x14ac:dyDescent="0.25">
      <c r="A33" s="7" t="s">
        <v>420</v>
      </c>
      <c r="B33" s="7" t="s">
        <v>10</v>
      </c>
      <c r="C33" s="32" t="str">
        <f t="shared" si="0"/>
        <v>Knowledge sharing</v>
      </c>
      <c r="D33" s="153">
        <v>2</v>
      </c>
      <c r="E33" s="146">
        <v>2</v>
      </c>
      <c r="F33" s="31" t="str">
        <f t="shared" si="3"/>
        <v>Man-6-2-2</v>
      </c>
      <c r="G33" s="239" t="s">
        <v>377</v>
      </c>
      <c r="I33" s="47"/>
      <c r="J33" s="40"/>
      <c r="K33" s="47"/>
      <c r="L33" s="71"/>
      <c r="M33" s="58"/>
      <c r="N33" s="54"/>
      <c r="O33" s="78"/>
      <c r="P33" s="43"/>
      <c r="Q33" s="603"/>
      <c r="R33" s="38"/>
      <c r="S33" s="634"/>
      <c r="T33" s="622"/>
      <c r="U33" s="73"/>
      <c r="V33" s="578"/>
      <c r="W33" s="617"/>
      <c r="X33" s="38"/>
      <c r="Y33" s="511"/>
      <c r="Z33" s="511"/>
      <c r="AA33" s="78"/>
      <c r="AB33" s="78"/>
      <c r="AC33" s="86"/>
      <c r="AD33" s="513"/>
      <c r="AE33" s="85" t="str">
        <f t="shared" ref="AE33:AE63" si="4">F33</f>
        <v>Man-6-2-2</v>
      </c>
      <c r="AF33" s="540"/>
      <c r="AG33" s="540"/>
      <c r="AH33" s="73"/>
      <c r="AI33" s="511"/>
      <c r="AJ33" s="38"/>
      <c r="AK33" s="511"/>
      <c r="AL33" s="520"/>
      <c r="AM33" s="521"/>
      <c r="AN33" s="524"/>
      <c r="AO33" s="525"/>
      <c r="AP33" s="73"/>
      <c r="AQ33" s="557"/>
      <c r="AR33" s="554"/>
      <c r="AS33" s="564"/>
      <c r="AT33" s="554"/>
      <c r="AU33" s="564"/>
      <c r="AV33" s="560"/>
      <c r="AW33" s="564"/>
      <c r="AX33" s="565"/>
      <c r="AY33" s="556"/>
      <c r="AZ33" s="511"/>
      <c r="BA33" s="564"/>
      <c r="BB33" s="520"/>
      <c r="BC33" s="535" t="str">
        <f t="shared" ref="BC33:BC63" si="5">F33</f>
        <v>Man-6-2-2</v>
      </c>
      <c r="BD33" s="524"/>
      <c r="BE33" s="525"/>
      <c r="BF33" s="556"/>
      <c r="BG33" s="557"/>
      <c r="BH33" s="559"/>
      <c r="BI33" s="554"/>
      <c r="BJ33" s="564"/>
      <c r="BK33" s="554"/>
      <c r="BL33" s="564"/>
      <c r="BM33" s="560"/>
      <c r="BN33" s="564"/>
      <c r="BO33" s="565"/>
      <c r="BP33" s="73"/>
      <c r="BQ33" s="525"/>
      <c r="BR33" s="525"/>
      <c r="BS33" s="534"/>
      <c r="BT33" s="535"/>
      <c r="BU33" s="524"/>
      <c r="BV33" s="534"/>
    </row>
    <row r="34" spans="1:74" ht="27" thickBot="1" x14ac:dyDescent="0.3">
      <c r="A34" s="7" t="s">
        <v>420</v>
      </c>
      <c r="B34" s="7" t="s">
        <v>10</v>
      </c>
      <c r="C34" s="32" t="str">
        <f t="shared" si="0"/>
        <v>Knowledge sharing</v>
      </c>
      <c r="D34" s="153">
        <v>2</v>
      </c>
      <c r="E34" s="146">
        <v>3</v>
      </c>
      <c r="F34" s="31" t="str">
        <f t="shared" si="3"/>
        <v>Man-6-2-3</v>
      </c>
      <c r="G34" s="239" t="s">
        <v>378</v>
      </c>
      <c r="I34" s="47"/>
      <c r="J34" s="40"/>
      <c r="K34" s="47"/>
      <c r="L34" s="71"/>
      <c r="M34" s="58"/>
      <c r="N34" s="38"/>
      <c r="O34" s="78"/>
      <c r="P34" s="43"/>
      <c r="Q34" s="603"/>
      <c r="R34" s="38"/>
      <c r="S34" s="634"/>
      <c r="T34" s="622"/>
      <c r="U34" s="73"/>
      <c r="V34" s="578"/>
      <c r="W34" s="617"/>
      <c r="X34" s="38"/>
      <c r="Y34" s="511"/>
      <c r="Z34" s="511"/>
      <c r="AA34" s="78"/>
      <c r="AB34" s="78"/>
      <c r="AC34" s="86"/>
      <c r="AD34" s="513"/>
      <c r="AE34" s="85" t="str">
        <f t="shared" si="4"/>
        <v>Man-6-2-3</v>
      </c>
      <c r="AF34" s="540"/>
      <c r="AG34" s="540"/>
      <c r="AH34" s="73"/>
      <c r="AI34" s="511"/>
      <c r="AJ34" s="38"/>
      <c r="AK34" s="511"/>
      <c r="AL34" s="520"/>
      <c r="AM34" s="521"/>
      <c r="AN34" s="524"/>
      <c r="AO34" s="525"/>
      <c r="AP34" s="73"/>
      <c r="AQ34" s="557"/>
      <c r="AR34" s="554"/>
      <c r="AS34" s="564"/>
      <c r="AT34" s="554"/>
      <c r="AU34" s="564"/>
      <c r="AV34" s="554"/>
      <c r="AW34" s="564"/>
      <c r="AX34" s="565"/>
      <c r="AY34" s="556"/>
      <c r="AZ34" s="511"/>
      <c r="BA34" s="564"/>
      <c r="BB34" s="520"/>
      <c r="BC34" s="535" t="str">
        <f t="shared" si="5"/>
        <v>Man-6-2-3</v>
      </c>
      <c r="BD34" s="524"/>
      <c r="BE34" s="525"/>
      <c r="BF34" s="556"/>
      <c r="BG34" s="557"/>
      <c r="BH34" s="559"/>
      <c r="BI34" s="554"/>
      <c r="BJ34" s="564"/>
      <c r="BK34" s="554"/>
      <c r="BL34" s="564"/>
      <c r="BM34" s="554"/>
      <c r="BN34" s="564"/>
      <c r="BO34" s="565"/>
      <c r="BP34" s="73"/>
      <c r="BQ34" s="525"/>
      <c r="BR34" s="525"/>
      <c r="BS34" s="534"/>
      <c r="BT34" s="535"/>
      <c r="BU34" s="524"/>
      <c r="BV34" s="534"/>
    </row>
    <row r="35" spans="1:74" ht="27" thickBot="1" x14ac:dyDescent="0.3">
      <c r="A35" s="7" t="s">
        <v>420</v>
      </c>
      <c r="B35" s="7" t="s">
        <v>10</v>
      </c>
      <c r="C35" s="32" t="str">
        <f t="shared" si="0"/>
        <v>Knowledge sharing</v>
      </c>
      <c r="D35" s="153">
        <v>3</v>
      </c>
      <c r="E35" s="146">
        <v>1</v>
      </c>
      <c r="F35" s="31" t="str">
        <f t="shared" si="3"/>
        <v>Man-6-3-1</v>
      </c>
      <c r="G35" s="239" t="s">
        <v>18</v>
      </c>
      <c r="I35" s="47"/>
      <c r="J35" s="40"/>
      <c r="K35" s="47"/>
      <c r="L35" s="71"/>
      <c r="M35" s="58"/>
      <c r="N35" s="46" t="s">
        <v>232</v>
      </c>
      <c r="O35" s="81" t="s">
        <v>174</v>
      </c>
      <c r="P35" s="51">
        <v>0</v>
      </c>
      <c r="Q35" s="603"/>
      <c r="R35" s="38"/>
      <c r="S35" s="634"/>
      <c r="T35" s="622"/>
      <c r="U35" s="73"/>
      <c r="V35" s="578"/>
      <c r="W35" s="617"/>
      <c r="X35" s="38"/>
      <c r="Y35" s="511"/>
      <c r="Z35" s="91"/>
      <c r="AA35" s="89"/>
      <c r="AB35" s="89"/>
      <c r="AC35" s="86"/>
      <c r="AD35" s="580"/>
      <c r="AE35" s="85" t="str">
        <f t="shared" si="4"/>
        <v>Man-6-3-1</v>
      </c>
      <c r="AF35" s="540"/>
      <c r="AG35" s="540"/>
      <c r="AH35" s="73"/>
      <c r="AI35" s="511"/>
      <c r="AJ35" s="38"/>
      <c r="AK35" s="511"/>
      <c r="AL35" s="520"/>
      <c r="AM35" s="521"/>
      <c r="AN35" s="524"/>
      <c r="AO35" s="525"/>
      <c r="AP35" s="73"/>
      <c r="AQ35" s="557"/>
      <c r="AR35" s="554"/>
      <c r="AS35" s="564"/>
      <c r="AT35" s="554"/>
      <c r="AU35" s="564"/>
      <c r="AV35" s="554"/>
      <c r="AW35" s="564"/>
      <c r="AX35" s="563"/>
      <c r="AY35" s="556"/>
      <c r="AZ35" s="511"/>
      <c r="BA35" s="564"/>
      <c r="BB35" s="520"/>
      <c r="BC35" s="535" t="str">
        <f t="shared" si="5"/>
        <v>Man-6-3-1</v>
      </c>
      <c r="BD35" s="524"/>
      <c r="BE35" s="525"/>
      <c r="BF35" s="556"/>
      <c r="BG35" s="557"/>
      <c r="BH35" s="559"/>
      <c r="BI35" s="554"/>
      <c r="BJ35" s="564"/>
      <c r="BK35" s="554"/>
      <c r="BL35" s="564"/>
      <c r="BM35" s="554"/>
      <c r="BN35" s="564"/>
      <c r="BO35" s="563"/>
      <c r="BP35" s="73"/>
      <c r="BQ35" s="525"/>
      <c r="BR35" s="525"/>
      <c r="BS35" s="534"/>
      <c r="BT35" s="535"/>
      <c r="BU35" s="524"/>
      <c r="BV35" s="534"/>
    </row>
    <row r="36" spans="1:74" ht="26.4" x14ac:dyDescent="0.25">
      <c r="A36" s="7" t="s">
        <v>420</v>
      </c>
      <c r="B36" s="7" t="s">
        <v>10</v>
      </c>
      <c r="C36" s="32" t="str">
        <f t="shared" si="0"/>
        <v>Knowledge sharing</v>
      </c>
      <c r="D36" s="153">
        <v>3</v>
      </c>
      <c r="E36" s="146">
        <v>2</v>
      </c>
      <c r="F36" s="31" t="str">
        <f t="shared" si="3"/>
        <v>Man-6-3-2</v>
      </c>
      <c r="G36" s="239" t="s">
        <v>379</v>
      </c>
      <c r="I36" s="47"/>
      <c r="J36" s="40"/>
      <c r="K36" s="47"/>
      <c r="L36" s="71"/>
      <c r="M36" s="58"/>
      <c r="N36" s="54"/>
      <c r="O36" s="78"/>
      <c r="P36" s="43"/>
      <c r="Q36" s="603"/>
      <c r="R36" s="38"/>
      <c r="S36" s="634"/>
      <c r="T36" s="622"/>
      <c r="U36" s="73"/>
      <c r="V36" s="578"/>
      <c r="W36" s="617"/>
      <c r="X36" s="38"/>
      <c r="Y36" s="511"/>
      <c r="Z36" s="511"/>
      <c r="AA36" s="78"/>
      <c r="AB36" s="78"/>
      <c r="AC36" s="86"/>
      <c r="AD36" s="513"/>
      <c r="AE36" s="85" t="str">
        <f t="shared" si="4"/>
        <v>Man-6-3-2</v>
      </c>
      <c r="AF36" s="540"/>
      <c r="AG36" s="540"/>
      <c r="AH36" s="73"/>
      <c r="AI36" s="511"/>
      <c r="AJ36" s="38"/>
      <c r="AK36" s="511"/>
      <c r="AL36" s="520"/>
      <c r="AM36" s="521"/>
      <c r="AN36" s="524"/>
      <c r="AO36" s="526"/>
      <c r="AP36" s="73"/>
      <c r="AQ36" s="562"/>
      <c r="AR36" s="560"/>
      <c r="AS36" s="564"/>
      <c r="AT36" s="554"/>
      <c r="AU36" s="564"/>
      <c r="AV36" s="560"/>
      <c r="AW36" s="564"/>
      <c r="AX36" s="565"/>
      <c r="AY36" s="556"/>
      <c r="AZ36" s="511"/>
      <c r="BA36" s="564"/>
      <c r="BB36" s="520"/>
      <c r="BC36" s="535" t="str">
        <f t="shared" si="5"/>
        <v>Man-6-3-2</v>
      </c>
      <c r="BD36" s="524"/>
      <c r="BE36" s="526"/>
      <c r="BF36" s="556"/>
      <c r="BG36" s="562"/>
      <c r="BH36" s="559"/>
      <c r="BI36" s="560"/>
      <c r="BJ36" s="564"/>
      <c r="BK36" s="554"/>
      <c r="BL36" s="564"/>
      <c r="BM36" s="560"/>
      <c r="BN36" s="564"/>
      <c r="BO36" s="565"/>
      <c r="BP36" s="73"/>
      <c r="BQ36" s="526"/>
      <c r="BR36" s="526"/>
      <c r="BS36" s="534"/>
      <c r="BT36" s="535"/>
      <c r="BU36" s="524"/>
      <c r="BV36" s="534"/>
    </row>
    <row r="37" spans="1:74" ht="40.200000000000003" thickBot="1" x14ac:dyDescent="0.3">
      <c r="A37" s="7" t="s">
        <v>420</v>
      </c>
      <c r="B37" s="7" t="s">
        <v>10</v>
      </c>
      <c r="C37" s="32" t="str">
        <f t="shared" si="0"/>
        <v>Knowledge sharing</v>
      </c>
      <c r="D37" s="153">
        <v>3</v>
      </c>
      <c r="E37" s="146">
        <v>3</v>
      </c>
      <c r="F37" s="31" t="str">
        <f t="shared" si="3"/>
        <v>Man-6-3-3</v>
      </c>
      <c r="G37" s="239" t="s">
        <v>302</v>
      </c>
      <c r="I37" s="47"/>
      <c r="J37" s="40"/>
      <c r="K37" s="47"/>
      <c r="L37" s="71"/>
      <c r="M37" s="58"/>
      <c r="N37" s="38"/>
      <c r="O37" s="78"/>
      <c r="P37" s="43"/>
      <c r="Q37" s="603"/>
      <c r="R37" s="38"/>
      <c r="S37" s="634"/>
      <c r="T37" s="622"/>
      <c r="U37" s="73"/>
      <c r="V37" s="578"/>
      <c r="W37" s="617"/>
      <c r="X37" s="38"/>
      <c r="Y37" s="511"/>
      <c r="Z37" s="511"/>
      <c r="AA37" s="78"/>
      <c r="AB37" s="78"/>
      <c r="AC37" s="86"/>
      <c r="AD37" s="513"/>
      <c r="AE37" s="85" t="str">
        <f t="shared" si="4"/>
        <v>Man-6-3-3</v>
      </c>
      <c r="AF37" s="540"/>
      <c r="AG37" s="540"/>
      <c r="AH37" s="73"/>
      <c r="AI37" s="511"/>
      <c r="AJ37" s="38"/>
      <c r="AK37" s="511"/>
      <c r="AL37" s="520"/>
      <c r="AM37" s="521"/>
      <c r="AN37" s="524"/>
      <c r="AO37" s="523"/>
      <c r="AP37" s="73"/>
      <c r="AQ37" s="551"/>
      <c r="AR37" s="548"/>
      <c r="AS37" s="564"/>
      <c r="AT37" s="554"/>
      <c r="AU37" s="564"/>
      <c r="AV37" s="554"/>
      <c r="AW37" s="564"/>
      <c r="AX37" s="565"/>
      <c r="AY37" s="556"/>
      <c r="AZ37" s="511"/>
      <c r="BA37" s="564"/>
      <c r="BB37" s="520"/>
      <c r="BC37" s="535" t="str">
        <f t="shared" si="5"/>
        <v>Man-6-3-3</v>
      </c>
      <c r="BD37" s="524"/>
      <c r="BE37" s="523"/>
      <c r="BF37" s="556"/>
      <c r="BG37" s="551"/>
      <c r="BH37" s="552"/>
      <c r="BI37" s="548"/>
      <c r="BJ37" s="564"/>
      <c r="BK37" s="554"/>
      <c r="BL37" s="564"/>
      <c r="BM37" s="554"/>
      <c r="BN37" s="564"/>
      <c r="BO37" s="565"/>
      <c r="BP37" s="73"/>
      <c r="BQ37" s="523"/>
      <c r="BR37" s="523"/>
      <c r="BS37" s="534"/>
      <c r="BT37" s="535"/>
      <c r="BU37" s="524"/>
      <c r="BV37" s="534"/>
    </row>
    <row r="38" spans="1:74" ht="66.599999999999994" customHeight="1" thickBot="1" x14ac:dyDescent="0.3">
      <c r="A38" s="7" t="s">
        <v>420</v>
      </c>
      <c r="B38" s="7" t="s">
        <v>12</v>
      </c>
      <c r="C38" s="32" t="str">
        <f t="shared" si="0"/>
        <v>Decision-making</v>
      </c>
      <c r="D38" s="153">
        <v>1</v>
      </c>
      <c r="E38" s="146">
        <v>1</v>
      </c>
      <c r="F38" s="31" t="str">
        <f t="shared" si="3"/>
        <v>Man-7-1-1</v>
      </c>
      <c r="G38" s="239" t="s">
        <v>381</v>
      </c>
      <c r="H38" s="571">
        <f>'Weightings Calcs'!J8</f>
        <v>3</v>
      </c>
      <c r="I38" s="143">
        <f>'Weightings Calcs'!K8</f>
        <v>2</v>
      </c>
      <c r="J38" s="94">
        <f>K38/$H38</f>
        <v>0.8999653859466944</v>
      </c>
      <c r="K38" s="63">
        <f>'Weightings Calcs'!$N$8</f>
        <v>2.6998961578400831</v>
      </c>
      <c r="L38" s="70"/>
      <c r="M38" s="58"/>
      <c r="N38" s="46" t="s">
        <v>233</v>
      </c>
      <c r="O38" s="81" t="s">
        <v>174</v>
      </c>
      <c r="P38" s="51">
        <v>0</v>
      </c>
      <c r="Q38" s="602">
        <v>1</v>
      </c>
      <c r="R38" s="49">
        <f>Q38*J38</f>
        <v>0.8999653859466944</v>
      </c>
      <c r="S38" s="632" t="s">
        <v>887</v>
      </c>
      <c r="T38" s="622" t="s">
        <v>950</v>
      </c>
      <c r="U38" s="73"/>
      <c r="V38" s="538">
        <v>1</v>
      </c>
      <c r="W38" s="614">
        <v>1</v>
      </c>
      <c r="X38" s="50">
        <f>W38*J38</f>
        <v>0.8999653859466944</v>
      </c>
      <c r="Y38" s="60"/>
      <c r="Z38" s="87" t="s">
        <v>255</v>
      </c>
      <c r="AA38" s="88" t="s">
        <v>174</v>
      </c>
      <c r="AB38" s="89"/>
      <c r="AC38" s="90">
        <f>INDEX(lists_progress_status_tbl,MATCH(Z38,lists_progress_status,0),2)</f>
        <v>1</v>
      </c>
      <c r="AD38" s="546">
        <v>0</v>
      </c>
      <c r="AE38" s="85" t="str">
        <f t="shared" si="4"/>
        <v>Man-7-1-1</v>
      </c>
      <c r="AF38" s="542" t="s">
        <v>1003</v>
      </c>
      <c r="AG38" s="542"/>
      <c r="AH38" s="73"/>
      <c r="AI38" s="62">
        <v>1</v>
      </c>
      <c r="AJ38" s="50">
        <f>AI38*J38</f>
        <v>0.8999653859466944</v>
      </c>
      <c r="AK38" s="519"/>
      <c r="AL38" s="520"/>
      <c r="AM38" s="521"/>
      <c r="AN38" s="524"/>
      <c r="AO38" s="525"/>
      <c r="AP38" s="73"/>
      <c r="AQ38" s="551"/>
      <c r="AR38" s="548"/>
      <c r="AS38" s="547">
        <v>0</v>
      </c>
      <c r="AT38" s="548"/>
      <c r="AU38" s="547">
        <v>0</v>
      </c>
      <c r="AV38" s="548"/>
      <c r="AW38" s="547">
        <v>0</v>
      </c>
      <c r="AX38" s="549">
        <f>AW38*J38</f>
        <v>0</v>
      </c>
      <c r="AY38" s="556"/>
      <c r="AZ38" s="62"/>
      <c r="BA38" s="549">
        <f>AZ38*J38</f>
        <v>0</v>
      </c>
      <c r="BB38" s="520"/>
      <c r="BC38" s="535" t="str">
        <f t="shared" si="5"/>
        <v>Man-7-1-1</v>
      </c>
      <c r="BD38" s="524"/>
      <c r="BE38" s="525"/>
      <c r="BF38" s="556"/>
      <c r="BG38" s="551"/>
      <c r="BH38" s="552"/>
      <c r="BI38" s="548"/>
      <c r="BJ38" s="547">
        <v>0</v>
      </c>
      <c r="BK38" s="548"/>
      <c r="BL38" s="547">
        <v>0</v>
      </c>
      <c r="BM38" s="548"/>
      <c r="BN38" s="547">
        <v>0</v>
      </c>
      <c r="BO38" s="549">
        <f>BN38*J38</f>
        <v>0</v>
      </c>
      <c r="BP38" s="73"/>
      <c r="BQ38" s="525"/>
      <c r="BR38" s="525"/>
      <c r="BS38" s="534"/>
      <c r="BT38" s="535"/>
      <c r="BU38" s="524"/>
      <c r="BV38" s="534"/>
    </row>
    <row r="39" spans="1:74" ht="66" x14ac:dyDescent="0.25">
      <c r="A39" s="7" t="s">
        <v>420</v>
      </c>
      <c r="B39" s="7" t="s">
        <v>12</v>
      </c>
      <c r="C39" s="32" t="str">
        <f t="shared" si="0"/>
        <v>Decision-making</v>
      </c>
      <c r="D39" s="153">
        <v>1</v>
      </c>
      <c r="E39" s="146">
        <v>2</v>
      </c>
      <c r="F39" s="31" t="str">
        <f t="shared" si="3"/>
        <v>Man-7-1-2</v>
      </c>
      <c r="G39" s="239" t="s">
        <v>380</v>
      </c>
      <c r="I39" s="47"/>
      <c r="J39" s="40"/>
      <c r="K39" s="47"/>
      <c r="L39" s="71"/>
      <c r="M39" s="58"/>
      <c r="N39" s="38"/>
      <c r="O39" s="78"/>
      <c r="P39" s="43"/>
      <c r="Q39" s="603"/>
      <c r="R39" s="38"/>
      <c r="S39" s="634"/>
      <c r="T39" s="622"/>
      <c r="U39" s="73"/>
      <c r="V39" s="578"/>
      <c r="W39" s="617"/>
      <c r="X39" s="38"/>
      <c r="Y39" s="511"/>
      <c r="Z39" s="511"/>
      <c r="AA39" s="78"/>
      <c r="AB39" s="78"/>
      <c r="AC39" s="86"/>
      <c r="AD39" s="513"/>
      <c r="AE39" s="85" t="str">
        <f t="shared" si="4"/>
        <v>Man-7-1-2</v>
      </c>
      <c r="AF39" s="540"/>
      <c r="AG39" s="540"/>
      <c r="AH39" s="73"/>
      <c r="AI39" s="511"/>
      <c r="AJ39" s="38"/>
      <c r="AK39" s="511"/>
      <c r="AL39" s="520"/>
      <c r="AM39" s="521"/>
      <c r="AN39" s="524"/>
      <c r="AO39" s="525"/>
      <c r="AP39" s="73"/>
      <c r="AQ39" s="557"/>
      <c r="AR39" s="554"/>
      <c r="AS39" s="564"/>
      <c r="AT39" s="554"/>
      <c r="AU39" s="564"/>
      <c r="AV39" s="554"/>
      <c r="AW39" s="564"/>
      <c r="AX39" s="565"/>
      <c r="AY39" s="556"/>
      <c r="AZ39" s="511"/>
      <c r="BA39" s="564"/>
      <c r="BB39" s="520"/>
      <c r="BC39" s="535" t="str">
        <f t="shared" si="5"/>
        <v>Man-7-1-2</v>
      </c>
      <c r="BD39" s="524"/>
      <c r="BE39" s="525"/>
      <c r="BF39" s="556"/>
      <c r="BG39" s="557"/>
      <c r="BH39" s="559"/>
      <c r="BI39" s="554"/>
      <c r="BJ39" s="564"/>
      <c r="BK39" s="554"/>
      <c r="BL39" s="564"/>
      <c r="BM39" s="554"/>
      <c r="BN39" s="564"/>
      <c r="BO39" s="565"/>
      <c r="BP39" s="73"/>
      <c r="BQ39" s="525"/>
      <c r="BR39" s="525"/>
      <c r="BS39" s="534"/>
      <c r="BT39" s="535"/>
      <c r="BU39" s="524"/>
      <c r="BV39" s="534"/>
    </row>
    <row r="40" spans="1:74" ht="27" thickBot="1" x14ac:dyDescent="0.3">
      <c r="A40" s="7" t="s">
        <v>420</v>
      </c>
      <c r="B40" s="7" t="s">
        <v>12</v>
      </c>
      <c r="C40" s="32" t="str">
        <f t="shared" si="0"/>
        <v>Decision-making</v>
      </c>
      <c r="D40" s="153">
        <v>1</v>
      </c>
      <c r="E40" s="146">
        <v>3</v>
      </c>
      <c r="F40" s="31" t="str">
        <f t="shared" si="3"/>
        <v>Man-7-1-3</v>
      </c>
      <c r="G40" s="239" t="s">
        <v>29</v>
      </c>
      <c r="I40" s="47"/>
      <c r="J40" s="40"/>
      <c r="K40" s="47"/>
      <c r="L40" s="71"/>
      <c r="M40" s="58"/>
      <c r="N40" s="38"/>
      <c r="O40" s="78"/>
      <c r="P40" s="43"/>
      <c r="Q40" s="603"/>
      <c r="R40" s="38"/>
      <c r="S40" s="634"/>
      <c r="T40" s="622"/>
      <c r="U40" s="73"/>
      <c r="V40" s="578"/>
      <c r="W40" s="617"/>
      <c r="X40" s="38"/>
      <c r="Y40" s="511"/>
      <c r="Z40" s="511"/>
      <c r="AA40" s="78"/>
      <c r="AB40" s="78"/>
      <c r="AC40" s="86"/>
      <c r="AD40" s="513"/>
      <c r="AE40" s="85" t="str">
        <f t="shared" si="4"/>
        <v>Man-7-1-3</v>
      </c>
      <c r="AF40" s="540"/>
      <c r="AG40" s="540"/>
      <c r="AH40" s="73"/>
      <c r="AI40" s="511"/>
      <c r="AJ40" s="38"/>
      <c r="AK40" s="511"/>
      <c r="AL40" s="520"/>
      <c r="AM40" s="521"/>
      <c r="AN40" s="524"/>
      <c r="AO40" s="525"/>
      <c r="AP40" s="73"/>
      <c r="AQ40" s="557"/>
      <c r="AR40" s="554"/>
      <c r="AS40" s="564"/>
      <c r="AT40" s="554"/>
      <c r="AU40" s="564"/>
      <c r="AV40" s="554"/>
      <c r="AW40" s="564"/>
      <c r="AX40" s="565"/>
      <c r="AY40" s="556"/>
      <c r="AZ40" s="511"/>
      <c r="BA40" s="564"/>
      <c r="BB40" s="520"/>
      <c r="BC40" s="535" t="str">
        <f t="shared" si="5"/>
        <v>Man-7-1-3</v>
      </c>
      <c r="BD40" s="524"/>
      <c r="BE40" s="525"/>
      <c r="BF40" s="556"/>
      <c r="BG40" s="557"/>
      <c r="BH40" s="559"/>
      <c r="BI40" s="554"/>
      <c r="BJ40" s="564"/>
      <c r="BK40" s="554"/>
      <c r="BL40" s="564"/>
      <c r="BM40" s="554"/>
      <c r="BN40" s="564"/>
      <c r="BO40" s="565"/>
      <c r="BP40" s="73"/>
      <c r="BQ40" s="525"/>
      <c r="BR40" s="525"/>
      <c r="BS40" s="534"/>
      <c r="BT40" s="535"/>
      <c r="BU40" s="524"/>
      <c r="BV40" s="534"/>
    </row>
    <row r="41" spans="1:74" ht="61.95" customHeight="1" thickBot="1" x14ac:dyDescent="0.3">
      <c r="A41" s="7" t="s">
        <v>420</v>
      </c>
      <c r="B41" s="7" t="s">
        <v>12</v>
      </c>
      <c r="C41" s="32" t="str">
        <f t="shared" si="0"/>
        <v>Decision-making</v>
      </c>
      <c r="D41" s="153">
        <v>2</v>
      </c>
      <c r="E41" s="146">
        <v>1</v>
      </c>
      <c r="F41" s="31" t="str">
        <f t="shared" si="3"/>
        <v>Man-7-2-1</v>
      </c>
      <c r="G41" s="239" t="s">
        <v>381</v>
      </c>
      <c r="I41" s="47"/>
      <c r="J41" s="40"/>
      <c r="K41" s="47"/>
      <c r="L41" s="71"/>
      <c r="M41" s="58"/>
      <c r="N41" s="46" t="s">
        <v>233</v>
      </c>
      <c r="O41" s="81" t="s">
        <v>174</v>
      </c>
      <c r="P41" s="51">
        <v>0</v>
      </c>
      <c r="Q41" s="603"/>
      <c r="R41" s="38"/>
      <c r="S41" s="634"/>
      <c r="T41" s="622"/>
      <c r="U41" s="73"/>
      <c r="V41" s="578"/>
      <c r="W41" s="617"/>
      <c r="X41" s="38"/>
      <c r="Y41" s="511"/>
      <c r="Z41" s="91"/>
      <c r="AA41" s="89"/>
      <c r="AB41" s="89"/>
      <c r="AC41" s="86"/>
      <c r="AD41" s="580"/>
      <c r="AE41" s="85" t="str">
        <f t="shared" si="4"/>
        <v>Man-7-2-1</v>
      </c>
      <c r="AF41" s="540"/>
      <c r="AG41" s="540"/>
      <c r="AH41" s="73"/>
      <c r="AI41" s="511"/>
      <c r="AJ41" s="38"/>
      <c r="AK41" s="511"/>
      <c r="AL41" s="520"/>
      <c r="AM41" s="521"/>
      <c r="AN41" s="524"/>
      <c r="AO41" s="526"/>
      <c r="AP41" s="73"/>
      <c r="AQ41" s="562"/>
      <c r="AR41" s="560"/>
      <c r="AS41" s="564"/>
      <c r="AT41" s="554"/>
      <c r="AU41" s="564"/>
      <c r="AV41" s="560"/>
      <c r="AW41" s="564"/>
      <c r="AX41" s="563"/>
      <c r="AY41" s="556"/>
      <c r="AZ41" s="511"/>
      <c r="BA41" s="564"/>
      <c r="BB41" s="520"/>
      <c r="BC41" s="535" t="str">
        <f t="shared" si="5"/>
        <v>Man-7-2-1</v>
      </c>
      <c r="BD41" s="524"/>
      <c r="BE41" s="526"/>
      <c r="BF41" s="556"/>
      <c r="BG41" s="562"/>
      <c r="BH41" s="559"/>
      <c r="BI41" s="560"/>
      <c r="BJ41" s="564"/>
      <c r="BK41" s="554"/>
      <c r="BL41" s="564"/>
      <c r="BM41" s="560"/>
      <c r="BN41" s="564"/>
      <c r="BO41" s="563"/>
      <c r="BP41" s="73"/>
      <c r="BQ41" s="526"/>
      <c r="BR41" s="526"/>
      <c r="BS41" s="534"/>
      <c r="BT41" s="535"/>
      <c r="BU41" s="524"/>
      <c r="BV41" s="534"/>
    </row>
    <row r="42" spans="1:74" ht="54.6" customHeight="1" x14ac:dyDescent="0.25">
      <c r="A42" s="7" t="s">
        <v>420</v>
      </c>
      <c r="B42" s="7" t="s">
        <v>12</v>
      </c>
      <c r="C42" s="32" t="str">
        <f t="shared" si="0"/>
        <v>Decision-making</v>
      </c>
      <c r="D42" s="153">
        <v>2</v>
      </c>
      <c r="E42" s="146">
        <v>2</v>
      </c>
      <c r="F42" s="31" t="str">
        <f t="shared" si="3"/>
        <v>Man-7-2-2</v>
      </c>
      <c r="G42" s="239" t="s">
        <v>30</v>
      </c>
      <c r="I42" s="47"/>
      <c r="J42" s="40"/>
      <c r="K42" s="47"/>
      <c r="L42" s="71"/>
      <c r="M42" s="58"/>
      <c r="N42" s="38"/>
      <c r="O42" s="78"/>
      <c r="P42" s="43"/>
      <c r="Q42" s="603"/>
      <c r="R42" s="38"/>
      <c r="S42" s="634"/>
      <c r="T42" s="622"/>
      <c r="U42" s="73"/>
      <c r="V42" s="578"/>
      <c r="W42" s="617"/>
      <c r="X42" s="38"/>
      <c r="Y42" s="511"/>
      <c r="Z42" s="511"/>
      <c r="AA42" s="78"/>
      <c r="AB42" s="78"/>
      <c r="AC42" s="86"/>
      <c r="AD42" s="513"/>
      <c r="AE42" s="85" t="str">
        <f t="shared" si="4"/>
        <v>Man-7-2-2</v>
      </c>
      <c r="AF42" s="540"/>
      <c r="AG42" s="540"/>
      <c r="AH42" s="73"/>
      <c r="AI42" s="511"/>
      <c r="AJ42" s="38"/>
      <c r="AK42" s="511"/>
      <c r="AL42" s="520"/>
      <c r="AM42" s="521"/>
      <c r="AN42" s="524"/>
      <c r="AO42" s="525"/>
      <c r="AP42" s="73"/>
      <c r="AQ42" s="557"/>
      <c r="AR42" s="554"/>
      <c r="AS42" s="564"/>
      <c r="AT42" s="554"/>
      <c r="AU42" s="564"/>
      <c r="AV42" s="554"/>
      <c r="AW42" s="564"/>
      <c r="AX42" s="565"/>
      <c r="AY42" s="556"/>
      <c r="AZ42" s="511"/>
      <c r="BA42" s="564"/>
      <c r="BB42" s="520"/>
      <c r="BC42" s="535" t="str">
        <f t="shared" si="5"/>
        <v>Man-7-2-2</v>
      </c>
      <c r="BD42" s="524"/>
      <c r="BE42" s="525"/>
      <c r="BF42" s="556"/>
      <c r="BG42" s="557"/>
      <c r="BH42" s="553"/>
      <c r="BI42" s="554"/>
      <c r="BJ42" s="564"/>
      <c r="BK42" s="554"/>
      <c r="BL42" s="564"/>
      <c r="BM42" s="554"/>
      <c r="BN42" s="564"/>
      <c r="BO42" s="565"/>
      <c r="BP42" s="73"/>
      <c r="BQ42" s="525"/>
      <c r="BR42" s="525"/>
      <c r="BS42" s="534"/>
      <c r="BT42" s="535"/>
      <c r="BU42" s="524"/>
      <c r="BV42" s="534"/>
    </row>
    <row r="43" spans="1:74" ht="27" thickBot="1" x14ac:dyDescent="0.3">
      <c r="A43" s="7" t="s">
        <v>420</v>
      </c>
      <c r="B43" s="7" t="s">
        <v>12</v>
      </c>
      <c r="C43" s="32" t="str">
        <f t="shared" si="0"/>
        <v>Decision-making</v>
      </c>
      <c r="D43" s="153">
        <v>2</v>
      </c>
      <c r="E43" s="146">
        <v>3</v>
      </c>
      <c r="F43" s="31" t="str">
        <f t="shared" si="3"/>
        <v>Man-7-2-3</v>
      </c>
      <c r="G43" s="239" t="s">
        <v>29</v>
      </c>
      <c r="I43" s="47"/>
      <c r="J43" s="40"/>
      <c r="K43" s="47"/>
      <c r="L43" s="71"/>
      <c r="M43" s="58"/>
      <c r="N43" s="38"/>
      <c r="O43" s="78"/>
      <c r="P43" s="43"/>
      <c r="Q43" s="603"/>
      <c r="R43" s="38"/>
      <c r="S43" s="634"/>
      <c r="T43" s="622"/>
      <c r="U43" s="73"/>
      <c r="V43" s="578"/>
      <c r="W43" s="617"/>
      <c r="X43" s="38"/>
      <c r="Y43" s="511"/>
      <c r="Z43" s="511"/>
      <c r="AA43" s="78"/>
      <c r="AB43" s="78"/>
      <c r="AC43" s="86"/>
      <c r="AD43" s="513"/>
      <c r="AE43" s="85" t="str">
        <f t="shared" si="4"/>
        <v>Man-7-2-3</v>
      </c>
      <c r="AF43" s="540"/>
      <c r="AG43" s="540"/>
      <c r="AH43" s="73"/>
      <c r="AI43" s="511"/>
      <c r="AJ43" s="38"/>
      <c r="AK43" s="511"/>
      <c r="AL43" s="520"/>
      <c r="AM43" s="521"/>
      <c r="AN43" s="524"/>
      <c r="AO43" s="525"/>
      <c r="AP43" s="73"/>
      <c r="AQ43" s="557"/>
      <c r="AR43" s="554"/>
      <c r="AS43" s="564"/>
      <c r="AT43" s="554"/>
      <c r="AU43" s="564"/>
      <c r="AV43" s="560"/>
      <c r="AW43" s="564"/>
      <c r="AX43" s="565"/>
      <c r="AY43" s="556"/>
      <c r="AZ43" s="511"/>
      <c r="BA43" s="564"/>
      <c r="BB43" s="520"/>
      <c r="BC43" s="535" t="str">
        <f t="shared" si="5"/>
        <v>Man-7-2-3</v>
      </c>
      <c r="BD43" s="524"/>
      <c r="BE43" s="525"/>
      <c r="BF43" s="556"/>
      <c r="BG43" s="557"/>
      <c r="BH43" s="559"/>
      <c r="BI43" s="554"/>
      <c r="BJ43" s="564"/>
      <c r="BK43" s="554"/>
      <c r="BL43" s="564"/>
      <c r="BM43" s="560"/>
      <c r="BN43" s="564"/>
      <c r="BO43" s="565"/>
      <c r="BP43" s="73"/>
      <c r="BQ43" s="525"/>
      <c r="BR43" s="525"/>
      <c r="BS43" s="534"/>
      <c r="BT43" s="535"/>
      <c r="BU43" s="524"/>
      <c r="BV43" s="534"/>
    </row>
    <row r="44" spans="1:74" ht="66.599999999999994" thickBot="1" x14ac:dyDescent="0.3">
      <c r="A44" s="7" t="s">
        <v>420</v>
      </c>
      <c r="B44" s="7" t="s">
        <v>12</v>
      </c>
      <c r="C44" s="32" t="str">
        <f t="shared" si="0"/>
        <v>Decision-making</v>
      </c>
      <c r="D44" s="153">
        <v>3</v>
      </c>
      <c r="E44" s="146">
        <v>1</v>
      </c>
      <c r="F44" s="31" t="str">
        <f t="shared" si="3"/>
        <v>Man-7-3-1</v>
      </c>
      <c r="G44" s="239" t="s">
        <v>240</v>
      </c>
      <c r="I44" s="47"/>
      <c r="J44" s="40"/>
      <c r="K44" s="47"/>
      <c r="L44" s="71"/>
      <c r="M44" s="58"/>
      <c r="N44" s="46" t="s">
        <v>232</v>
      </c>
      <c r="O44" s="81" t="s">
        <v>174</v>
      </c>
      <c r="P44" s="51">
        <v>0</v>
      </c>
      <c r="Q44" s="603"/>
      <c r="R44" s="38"/>
      <c r="S44" s="634"/>
      <c r="T44" s="622"/>
      <c r="U44" s="73"/>
      <c r="V44" s="578"/>
      <c r="W44" s="617"/>
      <c r="X44" s="38"/>
      <c r="Y44" s="511"/>
      <c r="Z44" s="91"/>
      <c r="AA44" s="89"/>
      <c r="AB44" s="89"/>
      <c r="AC44" s="86"/>
      <c r="AD44" s="580"/>
      <c r="AE44" s="85" t="str">
        <f t="shared" si="4"/>
        <v>Man-7-3-1</v>
      </c>
      <c r="AF44" s="540"/>
      <c r="AG44" s="540"/>
      <c r="AH44" s="73"/>
      <c r="AI44" s="511"/>
      <c r="AJ44" s="38"/>
      <c r="AK44" s="511"/>
      <c r="AL44" s="520"/>
      <c r="AM44" s="521"/>
      <c r="AN44" s="524"/>
      <c r="AO44" s="525"/>
      <c r="AP44" s="73"/>
      <c r="AQ44" s="557"/>
      <c r="AR44" s="554"/>
      <c r="AS44" s="564"/>
      <c r="AT44" s="554"/>
      <c r="AU44" s="564"/>
      <c r="AV44" s="554"/>
      <c r="AW44" s="564"/>
      <c r="AX44" s="563"/>
      <c r="AY44" s="556"/>
      <c r="AZ44" s="511"/>
      <c r="BA44" s="564"/>
      <c r="BB44" s="520"/>
      <c r="BC44" s="535" t="str">
        <f t="shared" si="5"/>
        <v>Man-7-3-1</v>
      </c>
      <c r="BD44" s="524"/>
      <c r="BE44" s="525"/>
      <c r="BF44" s="556"/>
      <c r="BG44" s="557"/>
      <c r="BH44" s="559"/>
      <c r="BI44" s="554"/>
      <c r="BJ44" s="564"/>
      <c r="BK44" s="554"/>
      <c r="BL44" s="564"/>
      <c r="BM44" s="554"/>
      <c r="BN44" s="564"/>
      <c r="BO44" s="563"/>
      <c r="BP44" s="73"/>
      <c r="BQ44" s="525"/>
      <c r="BR44" s="525"/>
      <c r="BS44" s="534"/>
      <c r="BT44" s="535"/>
      <c r="BU44" s="524"/>
      <c r="BV44" s="534"/>
    </row>
    <row r="45" spans="1:74" ht="52.8" x14ac:dyDescent="0.25">
      <c r="A45" s="7" t="s">
        <v>420</v>
      </c>
      <c r="B45" s="7" t="s">
        <v>12</v>
      </c>
      <c r="C45" s="32" t="str">
        <f t="shared" si="0"/>
        <v>Decision-making</v>
      </c>
      <c r="D45" s="153">
        <v>3</v>
      </c>
      <c r="E45" s="146">
        <v>2</v>
      </c>
      <c r="F45" s="31" t="str">
        <f t="shared" si="3"/>
        <v>Man-7-3-2</v>
      </c>
      <c r="G45" s="239" t="s">
        <v>31</v>
      </c>
      <c r="I45" s="47"/>
      <c r="J45" s="40"/>
      <c r="K45" s="47"/>
      <c r="L45" s="71"/>
      <c r="M45" s="58"/>
      <c r="N45" s="54"/>
      <c r="O45" s="78"/>
      <c r="P45" s="43"/>
      <c r="Q45" s="603"/>
      <c r="R45" s="38"/>
      <c r="S45" s="634"/>
      <c r="T45" s="622"/>
      <c r="U45" s="73"/>
      <c r="V45" s="578"/>
      <c r="W45" s="617"/>
      <c r="X45" s="38"/>
      <c r="Y45" s="511"/>
      <c r="Z45" s="511"/>
      <c r="AA45" s="78"/>
      <c r="AB45" s="78"/>
      <c r="AC45" s="86"/>
      <c r="AD45" s="513"/>
      <c r="AE45" s="85" t="str">
        <f t="shared" si="4"/>
        <v>Man-7-3-2</v>
      </c>
      <c r="AF45" s="540"/>
      <c r="AG45" s="540"/>
      <c r="AH45" s="73"/>
      <c r="AI45" s="511"/>
      <c r="AJ45" s="38"/>
      <c r="AK45" s="511"/>
      <c r="AL45" s="520"/>
      <c r="AM45" s="521"/>
      <c r="AN45" s="524"/>
      <c r="AO45" s="525"/>
      <c r="AP45" s="73"/>
      <c r="AQ45" s="557"/>
      <c r="AR45" s="554"/>
      <c r="AS45" s="564"/>
      <c r="AT45" s="554"/>
      <c r="AU45" s="564"/>
      <c r="AV45" s="554"/>
      <c r="AW45" s="564"/>
      <c r="AX45" s="565"/>
      <c r="AY45" s="556"/>
      <c r="AZ45" s="511"/>
      <c r="BA45" s="564"/>
      <c r="BB45" s="520"/>
      <c r="BC45" s="535" t="str">
        <f t="shared" si="5"/>
        <v>Man-7-3-2</v>
      </c>
      <c r="BD45" s="524"/>
      <c r="BE45" s="525"/>
      <c r="BF45" s="556"/>
      <c r="BG45" s="557"/>
      <c r="BH45" s="559"/>
      <c r="BI45" s="554"/>
      <c r="BJ45" s="564"/>
      <c r="BK45" s="554"/>
      <c r="BL45" s="564"/>
      <c r="BM45" s="554"/>
      <c r="BN45" s="564"/>
      <c r="BO45" s="565"/>
      <c r="BP45" s="73"/>
      <c r="BQ45" s="525"/>
      <c r="BR45" s="525"/>
      <c r="BS45" s="534"/>
      <c r="BT45" s="535"/>
      <c r="BU45" s="524"/>
      <c r="BV45" s="534"/>
    </row>
    <row r="46" spans="1:74" ht="40.200000000000003" thickBot="1" x14ac:dyDescent="0.3">
      <c r="A46" s="7" t="s">
        <v>420</v>
      </c>
      <c r="B46" s="7" t="s">
        <v>12</v>
      </c>
      <c r="C46" s="32" t="str">
        <f t="shared" si="0"/>
        <v>Decision-making</v>
      </c>
      <c r="D46" s="153">
        <v>3</v>
      </c>
      <c r="E46" s="146">
        <v>3</v>
      </c>
      <c r="F46" s="31" t="str">
        <f t="shared" si="3"/>
        <v>Man-7-3-3</v>
      </c>
      <c r="G46" s="239" t="s">
        <v>32</v>
      </c>
      <c r="I46" s="47"/>
      <c r="J46" s="40"/>
      <c r="K46" s="47"/>
      <c r="L46" s="71"/>
      <c r="M46" s="58"/>
      <c r="N46" s="38"/>
      <c r="O46" s="78"/>
      <c r="P46" s="43"/>
      <c r="Q46" s="603"/>
      <c r="R46" s="38"/>
      <c r="S46" s="634"/>
      <c r="T46" s="622"/>
      <c r="U46" s="73"/>
      <c r="V46" s="578"/>
      <c r="W46" s="617"/>
      <c r="X46" s="38"/>
      <c r="Y46" s="511"/>
      <c r="Z46" s="511"/>
      <c r="AA46" s="78"/>
      <c r="AB46" s="78"/>
      <c r="AC46" s="86"/>
      <c r="AD46" s="513"/>
      <c r="AE46" s="85" t="str">
        <f t="shared" si="4"/>
        <v>Man-7-3-3</v>
      </c>
      <c r="AF46" s="540"/>
      <c r="AG46" s="540"/>
      <c r="AH46" s="73"/>
      <c r="AI46" s="511"/>
      <c r="AJ46" s="38"/>
      <c r="AK46" s="511"/>
      <c r="AL46" s="520"/>
      <c r="AM46" s="521"/>
      <c r="AN46" s="524"/>
      <c r="AO46" s="526"/>
      <c r="AP46" s="73"/>
      <c r="AQ46" s="562"/>
      <c r="AR46" s="560"/>
      <c r="AS46" s="564"/>
      <c r="AT46" s="554"/>
      <c r="AU46" s="564"/>
      <c r="AV46" s="560"/>
      <c r="AW46" s="564"/>
      <c r="AX46" s="565"/>
      <c r="AY46" s="556"/>
      <c r="AZ46" s="511"/>
      <c r="BA46" s="564"/>
      <c r="BB46" s="520"/>
      <c r="BC46" s="535" t="str">
        <f t="shared" si="5"/>
        <v>Man-7-3-3</v>
      </c>
      <c r="BD46" s="524"/>
      <c r="BE46" s="526"/>
      <c r="BF46" s="556"/>
      <c r="BG46" s="562"/>
      <c r="BH46" s="559"/>
      <c r="BI46" s="560"/>
      <c r="BJ46" s="564"/>
      <c r="BK46" s="554"/>
      <c r="BL46" s="564"/>
      <c r="BM46" s="560"/>
      <c r="BN46" s="564"/>
      <c r="BO46" s="565"/>
      <c r="BP46" s="73"/>
      <c r="BQ46" s="526"/>
      <c r="BR46" s="526"/>
      <c r="BS46" s="534"/>
      <c r="BT46" s="535"/>
      <c r="BU46" s="524"/>
      <c r="BV46" s="534"/>
    </row>
    <row r="47" spans="1:74" ht="53.4" thickBot="1" x14ac:dyDescent="0.3">
      <c r="A47" s="7" t="s">
        <v>421</v>
      </c>
      <c r="B47" s="7" t="s">
        <v>33</v>
      </c>
      <c r="C47" s="32" t="str">
        <f t="shared" si="0"/>
        <v>Commitment to sustainable procurement</v>
      </c>
      <c r="D47" s="153">
        <v>1</v>
      </c>
      <c r="E47" s="146">
        <v>1</v>
      </c>
      <c r="F47" s="31" t="str">
        <f t="shared" si="3"/>
        <v>Pro-1-1-1</v>
      </c>
      <c r="G47" s="239" t="s">
        <v>41</v>
      </c>
      <c r="H47" s="571">
        <f>'Weightings Calcs'!J9</f>
        <v>3</v>
      </c>
      <c r="I47" s="143">
        <f>'Weightings Calcs'!K9</f>
        <v>2</v>
      </c>
      <c r="J47" s="94">
        <f>K47/$H47</f>
        <v>0.3461405330564209</v>
      </c>
      <c r="K47" s="63">
        <f>'Weightings Calcs'!$N$9</f>
        <v>1.0384215991692627</v>
      </c>
      <c r="L47" s="70"/>
      <c r="M47" s="58"/>
      <c r="N47" s="46" t="s">
        <v>235</v>
      </c>
      <c r="O47" s="81" t="s">
        <v>174</v>
      </c>
      <c r="P47" s="51">
        <v>0</v>
      </c>
      <c r="Q47" s="602">
        <v>1</v>
      </c>
      <c r="R47" s="49">
        <f>Q47*J47</f>
        <v>0.3461405330564209</v>
      </c>
      <c r="S47" s="596" t="s">
        <v>958</v>
      </c>
      <c r="T47" s="622" t="s">
        <v>953</v>
      </c>
      <c r="U47" s="73"/>
      <c r="V47" s="538">
        <v>1</v>
      </c>
      <c r="W47" s="614">
        <v>2</v>
      </c>
      <c r="X47" s="50">
        <f>W47*J47</f>
        <v>0.69228106611284179</v>
      </c>
      <c r="Y47" s="60"/>
      <c r="Z47" s="87" t="s">
        <v>255</v>
      </c>
      <c r="AA47" s="88" t="s">
        <v>174</v>
      </c>
      <c r="AB47" s="89"/>
      <c r="AC47" s="90">
        <f>INDEX(lists_progress_status_tbl,MATCH(Z47,lists_progress_status,0),2)</f>
        <v>1</v>
      </c>
      <c r="AD47" s="546">
        <v>0</v>
      </c>
      <c r="AE47" s="85" t="str">
        <f t="shared" si="4"/>
        <v>Pro-1-1-1</v>
      </c>
      <c r="AF47" s="542" t="s">
        <v>888</v>
      </c>
      <c r="AG47" s="542"/>
      <c r="AH47" s="73"/>
      <c r="AI47" s="62">
        <v>1</v>
      </c>
      <c r="AJ47" s="50">
        <f>AI47*J47</f>
        <v>0.3461405330564209</v>
      </c>
      <c r="AK47" s="519"/>
      <c r="AL47" s="520"/>
      <c r="AM47" s="521"/>
      <c r="AN47" s="524"/>
      <c r="AO47" s="523"/>
      <c r="AP47" s="73"/>
      <c r="AQ47" s="551"/>
      <c r="AR47" s="548"/>
      <c r="AS47" s="547">
        <v>0</v>
      </c>
      <c r="AT47" s="548"/>
      <c r="AU47" s="547">
        <v>0</v>
      </c>
      <c r="AV47" s="548"/>
      <c r="AW47" s="547">
        <v>0</v>
      </c>
      <c r="AX47" s="549">
        <f>AW47*J47</f>
        <v>0</v>
      </c>
      <c r="AY47" s="556"/>
      <c r="AZ47" s="62"/>
      <c r="BA47" s="549">
        <f>AZ47*J47</f>
        <v>0</v>
      </c>
      <c r="BB47" s="520"/>
      <c r="BC47" s="535" t="str">
        <f t="shared" si="5"/>
        <v>Pro-1-1-1</v>
      </c>
      <c r="BD47" s="524"/>
      <c r="BE47" s="523"/>
      <c r="BF47" s="556"/>
      <c r="BG47" s="551"/>
      <c r="BH47" s="552"/>
      <c r="BI47" s="548"/>
      <c r="BJ47" s="547">
        <v>0</v>
      </c>
      <c r="BK47" s="548"/>
      <c r="BL47" s="547">
        <v>0</v>
      </c>
      <c r="BM47" s="548"/>
      <c r="BN47" s="547">
        <v>0</v>
      </c>
      <c r="BO47" s="549">
        <f>BN47*J47</f>
        <v>0</v>
      </c>
      <c r="BP47" s="73"/>
      <c r="BQ47" s="523"/>
      <c r="BR47" s="523"/>
      <c r="BS47" s="534"/>
      <c r="BT47" s="535"/>
      <c r="BU47" s="524"/>
      <c r="BV47" s="534"/>
    </row>
    <row r="48" spans="1:74" ht="66.599999999999994" thickBot="1" x14ac:dyDescent="0.3">
      <c r="A48" s="7" t="s">
        <v>421</v>
      </c>
      <c r="B48" s="7" t="s">
        <v>33</v>
      </c>
      <c r="C48" s="32" t="str">
        <f t="shared" si="0"/>
        <v>Commitment to sustainable procurement</v>
      </c>
      <c r="D48" s="153">
        <v>2</v>
      </c>
      <c r="E48" s="146">
        <v>1</v>
      </c>
      <c r="F48" s="31" t="str">
        <f t="shared" si="3"/>
        <v>Pro-1-2-1</v>
      </c>
      <c r="G48" s="239" t="s">
        <v>303</v>
      </c>
      <c r="I48" s="47"/>
      <c r="J48" s="40"/>
      <c r="K48" s="47"/>
      <c r="L48" s="71"/>
      <c r="M48" s="58"/>
      <c r="N48" s="46" t="s">
        <v>236</v>
      </c>
      <c r="O48" s="81" t="s">
        <v>174</v>
      </c>
      <c r="P48" s="51">
        <v>0</v>
      </c>
      <c r="Q48" s="603"/>
      <c r="R48" s="38"/>
      <c r="S48" s="634"/>
      <c r="T48" s="622" t="s">
        <v>954</v>
      </c>
      <c r="U48" s="73"/>
      <c r="V48" s="578"/>
      <c r="W48" s="617"/>
      <c r="X48" s="38"/>
      <c r="Y48" s="511"/>
      <c r="Z48" s="91"/>
      <c r="AA48" s="89"/>
      <c r="AB48" s="89"/>
      <c r="AC48" s="86"/>
      <c r="AD48" s="580"/>
      <c r="AE48" s="85" t="str">
        <f t="shared" si="4"/>
        <v>Pro-1-2-1</v>
      </c>
      <c r="AF48" s="540" t="s">
        <v>889</v>
      </c>
      <c r="AG48" s="540"/>
      <c r="AH48" s="73"/>
      <c r="AI48" s="511"/>
      <c r="AJ48" s="38"/>
      <c r="AK48" s="511"/>
      <c r="AL48" s="520"/>
      <c r="AM48" s="521"/>
      <c r="AN48" s="524"/>
      <c r="AO48" s="525"/>
      <c r="AP48" s="73"/>
      <c r="AQ48" s="557"/>
      <c r="AR48" s="554"/>
      <c r="AS48" s="564"/>
      <c r="AT48" s="554"/>
      <c r="AU48" s="564"/>
      <c r="AV48" s="554"/>
      <c r="AW48" s="564"/>
      <c r="AX48" s="563"/>
      <c r="AY48" s="556"/>
      <c r="AZ48" s="511"/>
      <c r="BA48" s="564"/>
      <c r="BB48" s="520"/>
      <c r="BC48" s="535" t="str">
        <f t="shared" si="5"/>
        <v>Pro-1-2-1</v>
      </c>
      <c r="BD48" s="524"/>
      <c r="BE48" s="525"/>
      <c r="BF48" s="556"/>
      <c r="BG48" s="557"/>
      <c r="BH48" s="553"/>
      <c r="BI48" s="554"/>
      <c r="BJ48" s="564"/>
      <c r="BK48" s="554"/>
      <c r="BL48" s="564"/>
      <c r="BM48" s="554"/>
      <c r="BN48" s="564"/>
      <c r="BO48" s="563"/>
      <c r="BP48" s="73"/>
      <c r="BQ48" s="525"/>
      <c r="BR48" s="525"/>
      <c r="BS48" s="534"/>
      <c r="BT48" s="535"/>
      <c r="BU48" s="524"/>
      <c r="BV48" s="534"/>
    </row>
    <row r="49" spans="1:74" ht="40.200000000000003" thickBot="1" x14ac:dyDescent="0.3">
      <c r="A49" s="7" t="s">
        <v>421</v>
      </c>
      <c r="B49" s="7" t="s">
        <v>33</v>
      </c>
      <c r="C49" s="32" t="str">
        <f t="shared" si="0"/>
        <v>Commitment to sustainable procurement</v>
      </c>
      <c r="D49" s="153">
        <v>3</v>
      </c>
      <c r="E49" s="146">
        <v>1</v>
      </c>
      <c r="F49" s="31" t="str">
        <f t="shared" si="3"/>
        <v>Pro-1-3-1</v>
      </c>
      <c r="G49" s="239" t="s">
        <v>42</v>
      </c>
      <c r="I49" s="47"/>
      <c r="J49" s="40"/>
      <c r="K49" s="47"/>
      <c r="L49" s="71"/>
      <c r="M49" s="58"/>
      <c r="N49" s="46" t="s">
        <v>236</v>
      </c>
      <c r="O49" s="81" t="s">
        <v>174</v>
      </c>
      <c r="P49" s="51">
        <v>0</v>
      </c>
      <c r="Q49" s="603"/>
      <c r="R49" s="38"/>
      <c r="S49" s="634"/>
      <c r="T49" s="622" t="s">
        <v>955</v>
      </c>
      <c r="U49" s="73"/>
      <c r="V49" s="578"/>
      <c r="W49" s="617"/>
      <c r="X49" s="38"/>
      <c r="Y49" s="511"/>
      <c r="Z49" s="91"/>
      <c r="AA49" s="89"/>
      <c r="AB49" s="89"/>
      <c r="AC49" s="86"/>
      <c r="AD49" s="580"/>
      <c r="AE49" s="85" t="str">
        <f t="shared" si="4"/>
        <v>Pro-1-3-1</v>
      </c>
      <c r="AF49" s="540" t="s">
        <v>959</v>
      </c>
      <c r="AG49" s="540"/>
      <c r="AH49" s="73"/>
      <c r="AI49" s="511"/>
      <c r="AJ49" s="38"/>
      <c r="AK49" s="511"/>
      <c r="AL49" s="520"/>
      <c r="AM49" s="521" t="str">
        <f t="shared" ref="AM49:AM63" si="6">F49</f>
        <v>Pro-1-3-1</v>
      </c>
      <c r="AN49" s="524"/>
      <c r="AO49" s="525"/>
      <c r="AP49" s="73"/>
      <c r="AQ49" s="557"/>
      <c r="AR49" s="554"/>
      <c r="AS49" s="564"/>
      <c r="AT49" s="554"/>
      <c r="AU49" s="564"/>
      <c r="AV49" s="554"/>
      <c r="AW49" s="564"/>
      <c r="AX49" s="563"/>
      <c r="AY49" s="556"/>
      <c r="AZ49" s="511"/>
      <c r="BA49" s="564"/>
      <c r="BB49" s="520"/>
      <c r="BC49" s="535" t="str">
        <f t="shared" si="5"/>
        <v>Pro-1-3-1</v>
      </c>
      <c r="BD49" s="524"/>
      <c r="BE49" s="525"/>
      <c r="BF49" s="556"/>
      <c r="BG49" s="557"/>
      <c r="BH49" s="559"/>
      <c r="BI49" s="554"/>
      <c r="BJ49" s="564"/>
      <c r="BK49" s="554"/>
      <c r="BL49" s="564"/>
      <c r="BM49" s="554"/>
      <c r="BN49" s="564"/>
      <c r="BO49" s="563"/>
      <c r="BP49" s="73"/>
      <c r="BQ49" s="525"/>
      <c r="BR49" s="525"/>
      <c r="BS49" s="534"/>
      <c r="BT49" s="535"/>
      <c r="BU49" s="524"/>
      <c r="BV49" s="534"/>
    </row>
    <row r="50" spans="1:74" ht="26.4" x14ac:dyDescent="0.25">
      <c r="A50" s="7" t="s">
        <v>421</v>
      </c>
      <c r="B50" s="7" t="s">
        <v>33</v>
      </c>
      <c r="C50" s="32" t="str">
        <f t="shared" si="0"/>
        <v>Commitment to sustainable procurement</v>
      </c>
      <c r="D50" s="153">
        <v>3</v>
      </c>
      <c r="E50" s="146">
        <v>2</v>
      </c>
      <c r="F50" s="31" t="str">
        <f t="shared" si="3"/>
        <v>Pro-1-3-2</v>
      </c>
      <c r="G50" s="239" t="s">
        <v>43</v>
      </c>
      <c r="I50" s="47"/>
      <c r="J50" s="40"/>
      <c r="K50" s="47"/>
      <c r="L50" s="71"/>
      <c r="M50" s="58"/>
      <c r="N50" s="54"/>
      <c r="O50" s="78"/>
      <c r="P50" s="43"/>
      <c r="Q50" s="603"/>
      <c r="R50" s="38"/>
      <c r="S50" s="634"/>
      <c r="T50" s="622" t="s">
        <v>956</v>
      </c>
      <c r="U50" s="73"/>
      <c r="V50" s="578"/>
      <c r="W50" s="617"/>
      <c r="X50" s="38"/>
      <c r="Y50" s="511"/>
      <c r="Z50" s="511"/>
      <c r="AA50" s="78"/>
      <c r="AB50" s="78"/>
      <c r="AC50" s="86"/>
      <c r="AD50" s="513"/>
      <c r="AE50" s="85" t="str">
        <f t="shared" si="4"/>
        <v>Pro-1-3-2</v>
      </c>
      <c r="AF50" s="540"/>
      <c r="AG50" s="540"/>
      <c r="AH50" s="73"/>
      <c r="AI50" s="511"/>
      <c r="AJ50" s="38"/>
      <c r="AK50" s="511"/>
      <c r="AL50" s="520"/>
      <c r="AM50" s="521" t="str">
        <f t="shared" si="6"/>
        <v>Pro-1-3-2</v>
      </c>
      <c r="AN50" s="524"/>
      <c r="AO50" s="525"/>
      <c r="AP50" s="73"/>
      <c r="AQ50" s="557"/>
      <c r="AR50" s="554"/>
      <c r="AS50" s="564"/>
      <c r="AT50" s="554"/>
      <c r="AU50" s="564"/>
      <c r="AV50" s="554"/>
      <c r="AW50" s="564"/>
      <c r="AX50" s="565"/>
      <c r="AY50" s="556"/>
      <c r="AZ50" s="511"/>
      <c r="BA50" s="564"/>
      <c r="BB50" s="520"/>
      <c r="BC50" s="535" t="str">
        <f t="shared" si="5"/>
        <v>Pro-1-3-2</v>
      </c>
      <c r="BD50" s="524"/>
      <c r="BE50" s="525"/>
      <c r="BF50" s="556"/>
      <c r="BG50" s="557"/>
      <c r="BH50" s="559"/>
      <c r="BI50" s="554"/>
      <c r="BJ50" s="564"/>
      <c r="BK50" s="554"/>
      <c r="BL50" s="564"/>
      <c r="BM50" s="554"/>
      <c r="BN50" s="564"/>
      <c r="BO50" s="565"/>
      <c r="BP50" s="73"/>
      <c r="BQ50" s="525"/>
      <c r="BR50" s="525"/>
      <c r="BS50" s="534"/>
      <c r="BT50" s="535"/>
      <c r="BU50" s="524"/>
      <c r="BV50" s="534"/>
    </row>
    <row r="51" spans="1:74" ht="27" thickBot="1" x14ac:dyDescent="0.3">
      <c r="A51" s="7" t="s">
        <v>421</v>
      </c>
      <c r="B51" s="7" t="s">
        <v>33</v>
      </c>
      <c r="C51" s="32" t="str">
        <f t="shared" si="0"/>
        <v>Commitment to sustainable procurement</v>
      </c>
      <c r="D51" s="153">
        <v>3</v>
      </c>
      <c r="E51" s="146">
        <v>3</v>
      </c>
      <c r="F51" s="31" t="str">
        <f t="shared" si="3"/>
        <v>Pro-1-3-3</v>
      </c>
      <c r="G51" s="239" t="s">
        <v>44</v>
      </c>
      <c r="I51" s="47"/>
      <c r="J51" s="40"/>
      <c r="K51" s="47"/>
      <c r="L51" s="71"/>
      <c r="M51" s="58"/>
      <c r="N51" s="38"/>
      <c r="O51" s="78"/>
      <c r="P51" s="43"/>
      <c r="Q51" s="603"/>
      <c r="R51" s="38"/>
      <c r="S51" s="634"/>
      <c r="T51" s="622" t="s">
        <v>957</v>
      </c>
      <c r="U51" s="73"/>
      <c r="V51" s="578"/>
      <c r="W51" s="617"/>
      <c r="X51" s="38"/>
      <c r="Y51" s="511"/>
      <c r="Z51" s="511"/>
      <c r="AA51" s="78"/>
      <c r="AB51" s="78"/>
      <c r="AC51" s="86"/>
      <c r="AD51" s="513"/>
      <c r="AE51" s="85" t="str">
        <f t="shared" si="4"/>
        <v>Pro-1-3-3</v>
      </c>
      <c r="AF51" s="540"/>
      <c r="AG51" s="540"/>
      <c r="AH51" s="73"/>
      <c r="AI51" s="511"/>
      <c r="AJ51" s="38"/>
      <c r="AK51" s="511"/>
      <c r="AL51" s="520"/>
      <c r="AM51" s="521" t="str">
        <f t="shared" si="6"/>
        <v>Pro-1-3-3</v>
      </c>
      <c r="AN51" s="524"/>
      <c r="AO51" s="526"/>
      <c r="AP51" s="73"/>
      <c r="AQ51" s="562"/>
      <c r="AR51" s="560"/>
      <c r="AS51" s="564"/>
      <c r="AT51" s="554"/>
      <c r="AU51" s="564"/>
      <c r="AV51" s="560"/>
      <c r="AW51" s="564"/>
      <c r="AX51" s="565"/>
      <c r="AY51" s="556"/>
      <c r="AZ51" s="511"/>
      <c r="BA51" s="564"/>
      <c r="BB51" s="520"/>
      <c r="BC51" s="535" t="str">
        <f t="shared" si="5"/>
        <v>Pro-1-3-3</v>
      </c>
      <c r="BD51" s="524"/>
      <c r="BE51" s="526"/>
      <c r="BF51" s="556"/>
      <c r="BG51" s="562"/>
      <c r="BH51" s="559"/>
      <c r="BI51" s="560"/>
      <c r="BJ51" s="564"/>
      <c r="BK51" s="554"/>
      <c r="BL51" s="564"/>
      <c r="BM51" s="560"/>
      <c r="BN51" s="564"/>
      <c r="BO51" s="565"/>
      <c r="BP51" s="73"/>
      <c r="BQ51" s="526"/>
      <c r="BR51" s="526"/>
      <c r="BS51" s="534"/>
      <c r="BT51" s="535"/>
      <c r="BU51" s="524"/>
      <c r="BV51" s="534"/>
    </row>
    <row r="52" spans="1:74" ht="53.4" thickBot="1" x14ac:dyDescent="0.3">
      <c r="A52" s="7" t="s">
        <v>421</v>
      </c>
      <c r="B52" s="7" t="s">
        <v>35</v>
      </c>
      <c r="C52" s="32" t="str">
        <f t="shared" si="0"/>
        <v>Identification of suppliers</v>
      </c>
      <c r="D52" s="153">
        <v>1</v>
      </c>
      <c r="E52" s="146">
        <v>1</v>
      </c>
      <c r="F52" s="31" t="str">
        <f t="shared" si="3"/>
        <v>Pro-2-1-1</v>
      </c>
      <c r="G52" s="239" t="s">
        <v>45</v>
      </c>
      <c r="H52" s="571">
        <f>'Weightings Calcs'!J10</f>
        <v>3</v>
      </c>
      <c r="I52" s="143">
        <f>'Weightings Calcs'!K10</f>
        <v>2</v>
      </c>
      <c r="J52" s="94">
        <f>K52/$H52</f>
        <v>0.3461405330564209</v>
      </c>
      <c r="K52" s="63">
        <f>'Weightings Calcs'!$N$10</f>
        <v>1.0384215991692627</v>
      </c>
      <c r="L52" s="70"/>
      <c r="M52" s="58"/>
      <c r="N52" s="46" t="s">
        <v>235</v>
      </c>
      <c r="O52" s="81" t="s">
        <v>174</v>
      </c>
      <c r="P52" s="51">
        <v>0</v>
      </c>
      <c r="Q52" s="602">
        <v>1</v>
      </c>
      <c r="R52" s="49">
        <f>Q52*J52</f>
        <v>0.3461405330564209</v>
      </c>
      <c r="S52" s="542" t="s">
        <v>964</v>
      </c>
      <c r="T52" s="622" t="s">
        <v>960</v>
      </c>
      <c r="U52" s="73"/>
      <c r="V52" s="538">
        <v>1</v>
      </c>
      <c r="W52" s="614">
        <v>2</v>
      </c>
      <c r="X52" s="50">
        <f>W52*J52</f>
        <v>0.69228106611284179</v>
      </c>
      <c r="Y52" s="60"/>
      <c r="Z52" s="87" t="s">
        <v>255</v>
      </c>
      <c r="AA52" s="88" t="s">
        <v>174</v>
      </c>
      <c r="AB52" s="89"/>
      <c r="AC52" s="90">
        <f>INDEX(lists_progress_status_tbl,MATCH(Z52,lists_progress_status,0),2)</f>
        <v>1</v>
      </c>
      <c r="AD52" s="546">
        <v>0</v>
      </c>
      <c r="AE52" s="85" t="str">
        <f t="shared" si="4"/>
        <v>Pro-2-1-1</v>
      </c>
      <c r="AF52" s="542" t="s">
        <v>977</v>
      </c>
      <c r="AG52" s="542"/>
      <c r="AH52" s="73"/>
      <c r="AI52" s="62">
        <v>0</v>
      </c>
      <c r="AJ52" s="50">
        <f>AI52*J52</f>
        <v>0</v>
      </c>
      <c r="AK52" s="519"/>
      <c r="AL52" s="520"/>
      <c r="AM52" s="521" t="str">
        <f t="shared" si="6"/>
        <v>Pro-2-1-1</v>
      </c>
      <c r="AN52" s="524"/>
      <c r="AO52" s="523"/>
      <c r="AP52" s="73"/>
      <c r="AQ52" s="551"/>
      <c r="AR52" s="548"/>
      <c r="AS52" s="547">
        <v>0</v>
      </c>
      <c r="AT52" s="548"/>
      <c r="AU52" s="547">
        <v>0</v>
      </c>
      <c r="AV52" s="548"/>
      <c r="AW52" s="547">
        <v>0</v>
      </c>
      <c r="AX52" s="549">
        <f>AW52*J52</f>
        <v>0</v>
      </c>
      <c r="AY52" s="556"/>
      <c r="AZ52" s="62"/>
      <c r="BA52" s="549">
        <f>AZ52*J52</f>
        <v>0</v>
      </c>
      <c r="BB52" s="520"/>
      <c r="BC52" s="535" t="str">
        <f t="shared" si="5"/>
        <v>Pro-2-1-1</v>
      </c>
      <c r="BD52" s="524"/>
      <c r="BE52" s="523"/>
      <c r="BF52" s="556"/>
      <c r="BG52" s="551"/>
      <c r="BH52" s="552"/>
      <c r="BI52" s="548"/>
      <c r="BJ52" s="547">
        <v>0</v>
      </c>
      <c r="BK52" s="548"/>
      <c r="BL52" s="547">
        <v>0</v>
      </c>
      <c r="BM52" s="548"/>
      <c r="BN52" s="547">
        <v>0</v>
      </c>
      <c r="BO52" s="549">
        <f>BN52*J52</f>
        <v>0</v>
      </c>
      <c r="BP52" s="73"/>
      <c r="BQ52" s="523"/>
      <c r="BR52" s="523"/>
      <c r="BS52" s="534"/>
      <c r="BT52" s="535"/>
      <c r="BU52" s="524"/>
      <c r="BV52" s="534"/>
    </row>
    <row r="53" spans="1:74" ht="119.4" thickBot="1" x14ac:dyDescent="0.3">
      <c r="A53" s="7" t="s">
        <v>421</v>
      </c>
      <c r="B53" s="7" t="s">
        <v>35</v>
      </c>
      <c r="C53" s="32" t="str">
        <f t="shared" si="0"/>
        <v>Identification of suppliers</v>
      </c>
      <c r="D53" s="153">
        <v>2</v>
      </c>
      <c r="E53" s="146">
        <v>1</v>
      </c>
      <c r="F53" s="31" t="str">
        <f t="shared" si="3"/>
        <v>Pro-2-2-1</v>
      </c>
      <c r="G53" s="239" t="s">
        <v>46</v>
      </c>
      <c r="I53" s="47"/>
      <c r="J53" s="40"/>
      <c r="K53" s="47"/>
      <c r="L53" s="71"/>
      <c r="M53" s="58"/>
      <c r="N53" s="46" t="s">
        <v>236</v>
      </c>
      <c r="O53" s="81" t="s">
        <v>174</v>
      </c>
      <c r="P53" s="51">
        <v>0</v>
      </c>
      <c r="Q53" s="604"/>
      <c r="R53" s="39"/>
      <c r="S53" s="540" t="s">
        <v>890</v>
      </c>
      <c r="T53" s="622" t="s">
        <v>961</v>
      </c>
      <c r="U53" s="73"/>
      <c r="V53" s="578"/>
      <c r="W53" s="618"/>
      <c r="X53" s="39"/>
      <c r="Y53" s="512"/>
      <c r="Z53" s="91"/>
      <c r="AA53" s="89"/>
      <c r="AB53" s="89"/>
      <c r="AC53" s="86"/>
      <c r="AD53" s="580"/>
      <c r="AE53" s="85" t="str">
        <f t="shared" si="4"/>
        <v>Pro-2-2-1</v>
      </c>
      <c r="AF53" s="540" t="s">
        <v>1004</v>
      </c>
      <c r="AG53" s="540"/>
      <c r="AH53" s="73"/>
      <c r="AI53" s="512"/>
      <c r="AJ53" s="39"/>
      <c r="AK53" s="512"/>
      <c r="AL53" s="520"/>
      <c r="AM53" s="521" t="str">
        <f t="shared" si="6"/>
        <v>Pro-2-2-1</v>
      </c>
      <c r="AN53" s="524"/>
      <c r="AO53" s="525"/>
      <c r="AP53" s="73"/>
      <c r="AQ53" s="557"/>
      <c r="AR53" s="554"/>
      <c r="AS53" s="566"/>
      <c r="AT53" s="554"/>
      <c r="AU53" s="566"/>
      <c r="AV53" s="554"/>
      <c r="AW53" s="566"/>
      <c r="AX53" s="563"/>
      <c r="AY53" s="556"/>
      <c r="AZ53" s="512"/>
      <c r="BA53" s="566"/>
      <c r="BB53" s="520"/>
      <c r="BC53" s="535" t="str">
        <f t="shared" si="5"/>
        <v>Pro-2-2-1</v>
      </c>
      <c r="BD53" s="524"/>
      <c r="BE53" s="525"/>
      <c r="BF53" s="556"/>
      <c r="BG53" s="557"/>
      <c r="BH53" s="553"/>
      <c r="BI53" s="554"/>
      <c r="BJ53" s="566"/>
      <c r="BK53" s="554"/>
      <c r="BL53" s="566"/>
      <c r="BM53" s="554"/>
      <c r="BN53" s="566"/>
      <c r="BO53" s="563"/>
      <c r="BP53" s="73"/>
      <c r="BQ53" s="525"/>
      <c r="BR53" s="525"/>
      <c r="BS53" s="534"/>
      <c r="BT53" s="535"/>
      <c r="BU53" s="524"/>
      <c r="BV53" s="534"/>
    </row>
    <row r="54" spans="1:74" ht="27" thickBot="1" x14ac:dyDescent="0.3">
      <c r="A54" s="7" t="s">
        <v>421</v>
      </c>
      <c r="B54" s="7" t="s">
        <v>35</v>
      </c>
      <c r="C54" s="32" t="str">
        <f t="shared" si="0"/>
        <v>Identification of suppliers</v>
      </c>
      <c r="D54" s="153">
        <v>3</v>
      </c>
      <c r="E54" s="146">
        <v>1</v>
      </c>
      <c r="F54" s="31" t="str">
        <f t="shared" si="3"/>
        <v>Pro-2-3-1</v>
      </c>
      <c r="G54" s="239" t="s">
        <v>47</v>
      </c>
      <c r="I54" s="47"/>
      <c r="J54" s="40"/>
      <c r="K54" s="47"/>
      <c r="L54" s="71"/>
      <c r="M54" s="58"/>
      <c r="N54" s="46" t="s">
        <v>236</v>
      </c>
      <c r="O54" s="81" t="s">
        <v>174</v>
      </c>
      <c r="P54" s="51">
        <v>0</v>
      </c>
      <c r="Q54" s="603"/>
      <c r="R54" s="38"/>
      <c r="S54" s="634"/>
      <c r="T54" s="622" t="s">
        <v>962</v>
      </c>
      <c r="U54" s="73"/>
      <c r="V54" s="578"/>
      <c r="W54" s="617"/>
      <c r="X54" s="38"/>
      <c r="Y54" s="511"/>
      <c r="Z54" s="91"/>
      <c r="AA54" s="89"/>
      <c r="AB54" s="89"/>
      <c r="AC54" s="86"/>
      <c r="AD54" s="580"/>
      <c r="AE54" s="85" t="str">
        <f t="shared" si="4"/>
        <v>Pro-2-3-1</v>
      </c>
      <c r="AF54" s="540"/>
      <c r="AG54" s="540"/>
      <c r="AH54" s="73"/>
      <c r="AI54" s="511"/>
      <c r="AJ54" s="38"/>
      <c r="AK54" s="511"/>
      <c r="AL54" s="520"/>
      <c r="AM54" s="521" t="str">
        <f t="shared" si="6"/>
        <v>Pro-2-3-1</v>
      </c>
      <c r="AN54" s="524"/>
      <c r="AO54" s="525"/>
      <c r="AP54" s="73"/>
      <c r="AQ54" s="557"/>
      <c r="AR54" s="554"/>
      <c r="AS54" s="564"/>
      <c r="AT54" s="554"/>
      <c r="AU54" s="564"/>
      <c r="AV54" s="560"/>
      <c r="AW54" s="564"/>
      <c r="AX54" s="563"/>
      <c r="AY54" s="556"/>
      <c r="AZ54" s="511"/>
      <c r="BA54" s="564"/>
      <c r="BB54" s="520"/>
      <c r="BC54" s="535" t="str">
        <f t="shared" si="5"/>
        <v>Pro-2-3-1</v>
      </c>
      <c r="BD54" s="524"/>
      <c r="BE54" s="525"/>
      <c r="BF54" s="556"/>
      <c r="BG54" s="557"/>
      <c r="BH54" s="559"/>
      <c r="BI54" s="554"/>
      <c r="BJ54" s="564"/>
      <c r="BK54" s="554"/>
      <c r="BL54" s="564"/>
      <c r="BM54" s="560"/>
      <c r="BN54" s="564"/>
      <c r="BO54" s="563"/>
      <c r="BP54" s="73"/>
      <c r="BQ54" s="525"/>
      <c r="BR54" s="525"/>
      <c r="BS54" s="534"/>
      <c r="BT54" s="535"/>
      <c r="BU54" s="524"/>
      <c r="BV54" s="534"/>
    </row>
    <row r="55" spans="1:74" ht="53.4" thickBot="1" x14ac:dyDescent="0.3">
      <c r="A55" s="7" t="s">
        <v>421</v>
      </c>
      <c r="B55" s="7" t="s">
        <v>35</v>
      </c>
      <c r="C55" s="32" t="str">
        <f t="shared" ref="C55:C95" si="7">INDEX(credits_table,MATCH(B55,credits_name,0),2)</f>
        <v>Identification of suppliers</v>
      </c>
      <c r="D55" s="153">
        <v>3</v>
      </c>
      <c r="E55" s="146">
        <v>2</v>
      </c>
      <c r="F55" s="31" t="str">
        <f t="shared" si="3"/>
        <v>Pro-2-3-2</v>
      </c>
      <c r="G55" s="239" t="s">
        <v>304</v>
      </c>
      <c r="I55" s="47"/>
      <c r="J55" s="40"/>
      <c r="K55" s="47"/>
      <c r="L55" s="71"/>
      <c r="M55" s="58"/>
      <c r="N55" s="54"/>
      <c r="O55" s="78"/>
      <c r="P55" s="43"/>
      <c r="Q55" s="603"/>
      <c r="R55" s="38"/>
      <c r="S55" s="634"/>
      <c r="T55" s="622" t="s">
        <v>963</v>
      </c>
      <c r="U55" s="73"/>
      <c r="V55" s="578"/>
      <c r="W55" s="617"/>
      <c r="X55" s="38"/>
      <c r="Y55" s="511"/>
      <c r="Z55" s="511"/>
      <c r="AA55" s="78"/>
      <c r="AB55" s="78"/>
      <c r="AC55" s="86"/>
      <c r="AD55" s="513"/>
      <c r="AE55" s="85" t="str">
        <f t="shared" si="4"/>
        <v>Pro-2-3-2</v>
      </c>
      <c r="AF55" s="540"/>
      <c r="AG55" s="540"/>
      <c r="AH55" s="73"/>
      <c r="AI55" s="511"/>
      <c r="AJ55" s="38"/>
      <c r="AK55" s="511"/>
      <c r="AL55" s="520"/>
      <c r="AM55" s="521" t="str">
        <f t="shared" si="6"/>
        <v>Pro-2-3-2</v>
      </c>
      <c r="AN55" s="524"/>
      <c r="AO55" s="525"/>
      <c r="AP55" s="73"/>
      <c r="AQ55" s="557"/>
      <c r="AR55" s="554"/>
      <c r="AS55" s="564"/>
      <c r="AT55" s="554"/>
      <c r="AU55" s="564"/>
      <c r="AV55" s="554"/>
      <c r="AW55" s="564"/>
      <c r="AX55" s="565"/>
      <c r="AY55" s="556"/>
      <c r="AZ55" s="511"/>
      <c r="BA55" s="564"/>
      <c r="BB55" s="520"/>
      <c r="BC55" s="535" t="str">
        <f t="shared" si="5"/>
        <v>Pro-2-3-2</v>
      </c>
      <c r="BD55" s="524"/>
      <c r="BE55" s="525"/>
      <c r="BF55" s="556"/>
      <c r="BG55" s="557"/>
      <c r="BH55" s="559"/>
      <c r="BI55" s="554"/>
      <c r="BJ55" s="564"/>
      <c r="BK55" s="554"/>
      <c r="BL55" s="564"/>
      <c r="BM55" s="554"/>
      <c r="BN55" s="564"/>
      <c r="BO55" s="565"/>
      <c r="BP55" s="73"/>
      <c r="BQ55" s="525"/>
      <c r="BR55" s="525"/>
      <c r="BS55" s="534"/>
      <c r="BT55" s="535"/>
      <c r="BU55" s="524"/>
      <c r="BV55" s="534"/>
    </row>
    <row r="56" spans="1:74" ht="119.4" thickBot="1" x14ac:dyDescent="0.3">
      <c r="A56" s="7" t="s">
        <v>421</v>
      </c>
      <c r="B56" s="7" t="s">
        <v>37</v>
      </c>
      <c r="C56" s="32" t="str">
        <f t="shared" si="7"/>
        <v>Supplier evaluation and contract award</v>
      </c>
      <c r="D56" s="153">
        <v>1</v>
      </c>
      <c r="E56" s="146">
        <v>1</v>
      </c>
      <c r="F56" s="31" t="str">
        <f t="shared" ref="F56:F67" si="8">B56&amp;"-"&amp;D56&amp;"-"&amp;E56</f>
        <v>Pro-3-1-1</v>
      </c>
      <c r="G56" s="239" t="s">
        <v>305</v>
      </c>
      <c r="H56" s="571">
        <f>'Weightings Calcs'!J11</f>
        <v>3</v>
      </c>
      <c r="I56" s="143">
        <f>'Weightings Calcs'!K11</f>
        <v>2</v>
      </c>
      <c r="J56" s="94">
        <f>K56/$H56</f>
        <v>0</v>
      </c>
      <c r="K56" s="63">
        <f>'Weightings Calcs'!$N$11</f>
        <v>0</v>
      </c>
      <c r="L56" s="70"/>
      <c r="M56" s="58"/>
      <c r="N56" s="46" t="s">
        <v>235</v>
      </c>
      <c r="O56" s="81" t="s">
        <v>174</v>
      </c>
      <c r="P56" s="51">
        <v>0</v>
      </c>
      <c r="Q56" s="602">
        <v>0</v>
      </c>
      <c r="R56" s="49">
        <f>Q56*J56</f>
        <v>0</v>
      </c>
      <c r="S56" s="542" t="s">
        <v>891</v>
      </c>
      <c r="T56" s="622"/>
      <c r="U56" s="73"/>
      <c r="V56" s="538">
        <v>1</v>
      </c>
      <c r="W56" s="614">
        <v>3</v>
      </c>
      <c r="X56" s="50">
        <f>W56*J56</f>
        <v>0</v>
      </c>
      <c r="Y56" s="60"/>
      <c r="Z56" s="87" t="s">
        <v>255</v>
      </c>
      <c r="AA56" s="88" t="s">
        <v>174</v>
      </c>
      <c r="AB56" s="89"/>
      <c r="AC56" s="90">
        <f>INDEX(lists_progress_status_tbl,MATCH(Z56,lists_progress_status,0),2)</f>
        <v>1</v>
      </c>
      <c r="AD56" s="546">
        <v>0</v>
      </c>
      <c r="AE56" s="85" t="str">
        <f t="shared" si="4"/>
        <v>Pro-3-1-1</v>
      </c>
      <c r="AF56" s="540" t="s">
        <v>976</v>
      </c>
      <c r="AH56" s="73"/>
      <c r="AI56" s="62">
        <v>0</v>
      </c>
      <c r="AJ56" s="50">
        <f>AI56*J56</f>
        <v>0</v>
      </c>
      <c r="AK56" s="519"/>
      <c r="AL56" s="520"/>
      <c r="AM56" s="521" t="str">
        <f t="shared" si="6"/>
        <v>Pro-3-1-1</v>
      </c>
      <c r="AN56" s="524"/>
      <c r="AO56" s="526"/>
      <c r="AP56" s="73"/>
      <c r="AQ56" s="551"/>
      <c r="AR56" s="548"/>
      <c r="AS56" s="547">
        <v>0</v>
      </c>
      <c r="AT56" s="548"/>
      <c r="AU56" s="547">
        <v>0</v>
      </c>
      <c r="AV56" s="548"/>
      <c r="AW56" s="547">
        <v>0</v>
      </c>
      <c r="AX56" s="549">
        <f>AW56*J56</f>
        <v>0</v>
      </c>
      <c r="AY56" s="556"/>
      <c r="AZ56" s="62"/>
      <c r="BA56" s="549">
        <f>AZ56*J56</f>
        <v>0</v>
      </c>
      <c r="BB56" s="520"/>
      <c r="BC56" s="535" t="str">
        <f t="shared" si="5"/>
        <v>Pro-3-1-1</v>
      </c>
      <c r="BD56" s="524"/>
      <c r="BE56" s="526"/>
      <c r="BF56" s="556"/>
      <c r="BG56" s="551"/>
      <c r="BH56" s="552"/>
      <c r="BI56" s="548"/>
      <c r="BJ56" s="547">
        <v>0</v>
      </c>
      <c r="BK56" s="548"/>
      <c r="BL56" s="547">
        <v>0</v>
      </c>
      <c r="BM56" s="548"/>
      <c r="BN56" s="547">
        <v>0</v>
      </c>
      <c r="BO56" s="549">
        <f>BN56*J56</f>
        <v>0</v>
      </c>
      <c r="BP56" s="73"/>
      <c r="BQ56" s="526"/>
      <c r="BR56" s="526"/>
      <c r="BS56" s="534"/>
      <c r="BT56" s="535"/>
      <c r="BU56" s="524"/>
      <c r="BV56" s="534"/>
    </row>
    <row r="57" spans="1:74" ht="53.4" thickBot="1" x14ac:dyDescent="0.3">
      <c r="A57" s="7" t="s">
        <v>421</v>
      </c>
      <c r="B57" s="7" t="s">
        <v>37</v>
      </c>
      <c r="C57" s="32" t="str">
        <f t="shared" si="7"/>
        <v>Supplier evaluation and contract award</v>
      </c>
      <c r="D57" s="156">
        <v>2</v>
      </c>
      <c r="E57" s="146">
        <v>1</v>
      </c>
      <c r="F57" s="31" t="str">
        <f t="shared" si="8"/>
        <v>Pro-3-2-1</v>
      </c>
      <c r="G57" s="239" t="s">
        <v>306</v>
      </c>
      <c r="I57" s="47"/>
      <c r="J57" s="40"/>
      <c r="K57" s="47"/>
      <c r="L57" s="71"/>
      <c r="M57" s="58"/>
      <c r="N57" s="46" t="s">
        <v>236</v>
      </c>
      <c r="O57" s="81" t="s">
        <v>174</v>
      </c>
      <c r="P57" s="51">
        <v>0</v>
      </c>
      <c r="Q57" s="603"/>
      <c r="R57" s="38"/>
      <c r="S57" s="540" t="s">
        <v>892</v>
      </c>
      <c r="T57" s="622"/>
      <c r="U57" s="73"/>
      <c r="V57" s="578"/>
      <c r="W57" s="617"/>
      <c r="X57" s="38"/>
      <c r="Y57" s="511"/>
      <c r="Z57" s="91"/>
      <c r="AA57" s="89"/>
      <c r="AB57" s="89"/>
      <c r="AC57" s="86"/>
      <c r="AD57" s="580"/>
      <c r="AE57" s="85" t="str">
        <f t="shared" si="4"/>
        <v>Pro-3-2-1</v>
      </c>
      <c r="AF57" s="544" t="s">
        <v>975</v>
      </c>
      <c r="AH57" s="73"/>
      <c r="AI57" s="511"/>
      <c r="AJ57" s="38"/>
      <c r="AK57" s="511"/>
      <c r="AL57" s="520"/>
      <c r="AM57" s="521" t="str">
        <f t="shared" si="6"/>
        <v>Pro-3-2-1</v>
      </c>
      <c r="AN57" s="524"/>
      <c r="AO57" s="523"/>
      <c r="AP57" s="73"/>
      <c r="AQ57" s="551"/>
      <c r="AR57" s="548"/>
      <c r="AS57" s="564"/>
      <c r="AT57" s="554"/>
      <c r="AU57" s="564"/>
      <c r="AV57" s="554"/>
      <c r="AW57" s="564"/>
      <c r="AX57" s="563"/>
      <c r="AY57" s="556"/>
      <c r="AZ57" s="511"/>
      <c r="BA57" s="564"/>
      <c r="BB57" s="520"/>
      <c r="BC57" s="535" t="str">
        <f t="shared" si="5"/>
        <v>Pro-3-2-1</v>
      </c>
      <c r="BD57" s="524"/>
      <c r="BE57" s="523"/>
      <c r="BF57" s="556"/>
      <c r="BG57" s="551"/>
      <c r="BH57" s="552"/>
      <c r="BI57" s="548"/>
      <c r="BJ57" s="564"/>
      <c r="BK57" s="554"/>
      <c r="BL57" s="564"/>
      <c r="BM57" s="554"/>
      <c r="BN57" s="564"/>
      <c r="BO57" s="563"/>
      <c r="BP57" s="73"/>
      <c r="BQ57" s="523"/>
      <c r="BR57" s="523"/>
      <c r="BS57" s="534"/>
      <c r="BT57" s="535"/>
      <c r="BU57" s="524"/>
      <c r="BV57" s="534"/>
    </row>
    <row r="58" spans="1:74" ht="27" thickBot="1" x14ac:dyDescent="0.3">
      <c r="A58" s="7" t="s">
        <v>421</v>
      </c>
      <c r="B58" s="7" t="s">
        <v>37</v>
      </c>
      <c r="C58" s="32" t="str">
        <f t="shared" si="7"/>
        <v>Supplier evaluation and contract award</v>
      </c>
      <c r="D58" s="156">
        <v>2</v>
      </c>
      <c r="E58" s="146">
        <v>2</v>
      </c>
      <c r="F58" s="31" t="str">
        <f t="shared" si="8"/>
        <v>Pro-3-2-2</v>
      </c>
      <c r="G58" s="239" t="s">
        <v>49</v>
      </c>
      <c r="I58" s="47"/>
      <c r="J58" s="40"/>
      <c r="K58" s="47"/>
      <c r="L58" s="71"/>
      <c r="M58" s="58"/>
      <c r="N58" s="54"/>
      <c r="O58" s="78"/>
      <c r="P58" s="43"/>
      <c r="Q58" s="603"/>
      <c r="R58" s="38"/>
      <c r="S58" s="634"/>
      <c r="T58" s="622"/>
      <c r="U58" s="73"/>
      <c r="V58" s="578"/>
      <c r="W58" s="617"/>
      <c r="X58" s="38"/>
      <c r="Y58" s="511"/>
      <c r="Z58" s="511"/>
      <c r="AA58" s="78"/>
      <c r="AB58" s="78"/>
      <c r="AC58" s="86"/>
      <c r="AD58" s="513"/>
      <c r="AE58" s="85" t="str">
        <f t="shared" si="4"/>
        <v>Pro-3-2-2</v>
      </c>
      <c r="AF58" s="540"/>
      <c r="AG58" s="540"/>
      <c r="AH58" s="73"/>
      <c r="AI58" s="511"/>
      <c r="AJ58" s="38"/>
      <c r="AK58" s="511"/>
      <c r="AL58" s="520"/>
      <c r="AM58" s="521" t="str">
        <f t="shared" si="6"/>
        <v>Pro-3-2-2</v>
      </c>
      <c r="AN58" s="524"/>
      <c r="AO58" s="525"/>
      <c r="AP58" s="73"/>
      <c r="AQ58" s="557"/>
      <c r="AR58" s="554"/>
      <c r="AS58" s="564"/>
      <c r="AT58" s="554"/>
      <c r="AU58" s="564"/>
      <c r="AV58" s="554"/>
      <c r="AW58" s="564"/>
      <c r="AX58" s="565"/>
      <c r="AY58" s="556"/>
      <c r="AZ58" s="511"/>
      <c r="BA58" s="564"/>
      <c r="BB58" s="520"/>
      <c r="BC58" s="535" t="str">
        <f t="shared" si="5"/>
        <v>Pro-3-2-2</v>
      </c>
      <c r="BD58" s="524"/>
      <c r="BE58" s="525"/>
      <c r="BF58" s="556"/>
      <c r="BG58" s="557"/>
      <c r="BH58" s="553"/>
      <c r="BI58" s="554"/>
      <c r="BJ58" s="564"/>
      <c r="BK58" s="554"/>
      <c r="BL58" s="564"/>
      <c r="BM58" s="554"/>
      <c r="BN58" s="564"/>
      <c r="BO58" s="565"/>
      <c r="BP58" s="73"/>
      <c r="BQ58" s="525"/>
      <c r="BR58" s="525"/>
      <c r="BS58" s="534"/>
      <c r="BT58" s="535"/>
      <c r="BU58" s="524"/>
      <c r="BV58" s="534"/>
    </row>
    <row r="59" spans="1:74" ht="14.4" thickBot="1" x14ac:dyDescent="0.3">
      <c r="A59" s="7" t="s">
        <v>421</v>
      </c>
      <c r="B59" s="7" t="s">
        <v>37</v>
      </c>
      <c r="C59" s="32" t="str">
        <f t="shared" si="7"/>
        <v>Supplier evaluation and contract award</v>
      </c>
      <c r="D59" s="153">
        <v>3</v>
      </c>
      <c r="E59" s="146">
        <v>1</v>
      </c>
      <c r="F59" s="31" t="str">
        <f t="shared" si="8"/>
        <v>Pro-3-3-1</v>
      </c>
      <c r="G59" s="239" t="s">
        <v>47</v>
      </c>
      <c r="I59" s="47"/>
      <c r="J59" s="40"/>
      <c r="K59" s="47"/>
      <c r="L59" s="71"/>
      <c r="M59" s="58"/>
      <c r="N59" s="46" t="s">
        <v>236</v>
      </c>
      <c r="O59" s="81" t="s">
        <v>174</v>
      </c>
      <c r="P59" s="51">
        <v>0</v>
      </c>
      <c r="Q59" s="603"/>
      <c r="R59" s="38"/>
      <c r="S59" s="634"/>
      <c r="T59" s="622"/>
      <c r="U59" s="73"/>
      <c r="V59" s="578"/>
      <c r="W59" s="617"/>
      <c r="X59" s="38"/>
      <c r="Y59" s="511"/>
      <c r="Z59" s="91"/>
      <c r="AA59" s="89"/>
      <c r="AB59" s="89"/>
      <c r="AC59" s="86"/>
      <c r="AD59" s="580"/>
      <c r="AE59" s="85" t="str">
        <f t="shared" si="4"/>
        <v>Pro-3-3-1</v>
      </c>
      <c r="AF59" s="540"/>
      <c r="AG59" s="540"/>
      <c r="AH59" s="73"/>
      <c r="AI59" s="511"/>
      <c r="AJ59" s="38"/>
      <c r="AK59" s="511"/>
      <c r="AL59" s="520"/>
      <c r="AM59" s="521" t="str">
        <f t="shared" si="6"/>
        <v>Pro-3-3-1</v>
      </c>
      <c r="AN59" s="524"/>
      <c r="AO59" s="525"/>
      <c r="AP59" s="73"/>
      <c r="AQ59" s="557"/>
      <c r="AR59" s="554"/>
      <c r="AS59" s="564"/>
      <c r="AT59" s="554"/>
      <c r="AU59" s="564"/>
      <c r="AV59" s="560"/>
      <c r="AW59" s="564"/>
      <c r="AX59" s="563"/>
      <c r="AY59" s="556"/>
      <c r="AZ59" s="511"/>
      <c r="BA59" s="564"/>
      <c r="BB59" s="520"/>
      <c r="BC59" s="535" t="str">
        <f t="shared" si="5"/>
        <v>Pro-3-3-1</v>
      </c>
      <c r="BD59" s="524"/>
      <c r="BE59" s="525"/>
      <c r="BF59" s="556"/>
      <c r="BG59" s="557"/>
      <c r="BH59" s="559"/>
      <c r="BI59" s="554"/>
      <c r="BJ59" s="564"/>
      <c r="BK59" s="554"/>
      <c r="BL59" s="564"/>
      <c r="BM59" s="560"/>
      <c r="BN59" s="564"/>
      <c r="BO59" s="563"/>
      <c r="BP59" s="73"/>
      <c r="BQ59" s="525"/>
      <c r="BR59" s="525"/>
      <c r="BS59" s="534"/>
      <c r="BT59" s="535"/>
      <c r="BU59" s="524"/>
      <c r="BV59" s="534"/>
    </row>
    <row r="60" spans="1:74" ht="40.200000000000003" thickBot="1" x14ac:dyDescent="0.3">
      <c r="A60" s="7" t="s">
        <v>421</v>
      </c>
      <c r="B60" s="7" t="s">
        <v>37</v>
      </c>
      <c r="C60" s="32" t="str">
        <f t="shared" si="7"/>
        <v>Supplier evaluation and contract award</v>
      </c>
      <c r="D60" s="153">
        <v>3</v>
      </c>
      <c r="E60" s="146">
        <v>2</v>
      </c>
      <c r="F60" s="31" t="str">
        <f t="shared" si="8"/>
        <v>Pro-3-3-2</v>
      </c>
      <c r="G60" s="239" t="s">
        <v>48</v>
      </c>
      <c r="I60" s="47"/>
      <c r="J60" s="40"/>
      <c r="K60" s="47"/>
      <c r="L60" s="71"/>
      <c r="M60" s="58"/>
      <c r="N60" s="54"/>
      <c r="O60" s="78"/>
      <c r="P60" s="43"/>
      <c r="Q60" s="603"/>
      <c r="R60" s="38"/>
      <c r="S60" s="634"/>
      <c r="T60" s="622"/>
      <c r="U60" s="73"/>
      <c r="V60" s="578"/>
      <c r="W60" s="617"/>
      <c r="X60" s="38"/>
      <c r="Y60" s="511"/>
      <c r="Z60" s="511"/>
      <c r="AA60" s="78"/>
      <c r="AB60" s="78"/>
      <c r="AC60" s="86"/>
      <c r="AD60" s="513"/>
      <c r="AE60" s="85" t="str">
        <f t="shared" si="4"/>
        <v>Pro-3-3-2</v>
      </c>
      <c r="AF60" s="540"/>
      <c r="AG60" s="540"/>
      <c r="AH60" s="73"/>
      <c r="AI60" s="511"/>
      <c r="AJ60" s="38"/>
      <c r="AK60" s="511"/>
      <c r="AL60" s="520"/>
      <c r="AM60" s="521" t="str">
        <f t="shared" si="6"/>
        <v>Pro-3-3-2</v>
      </c>
      <c r="AN60" s="524"/>
      <c r="AO60" s="525"/>
      <c r="AP60" s="73"/>
      <c r="AQ60" s="557"/>
      <c r="AR60" s="554"/>
      <c r="AS60" s="564"/>
      <c r="AT60" s="554"/>
      <c r="AU60" s="564"/>
      <c r="AV60" s="554"/>
      <c r="AW60" s="564"/>
      <c r="AX60" s="565"/>
      <c r="AY60" s="556"/>
      <c r="AZ60" s="511"/>
      <c r="BA60" s="564"/>
      <c r="BB60" s="520"/>
      <c r="BC60" s="535" t="str">
        <f t="shared" si="5"/>
        <v>Pro-3-3-2</v>
      </c>
      <c r="BD60" s="524"/>
      <c r="BE60" s="525"/>
      <c r="BF60" s="556"/>
      <c r="BG60" s="557"/>
      <c r="BH60" s="559"/>
      <c r="BI60" s="554"/>
      <c r="BJ60" s="564"/>
      <c r="BK60" s="554"/>
      <c r="BL60" s="564"/>
      <c r="BM60" s="554"/>
      <c r="BN60" s="564"/>
      <c r="BO60" s="565"/>
      <c r="BP60" s="73"/>
      <c r="BQ60" s="525"/>
      <c r="BR60" s="525"/>
      <c r="BS60" s="534"/>
      <c r="BT60" s="535"/>
      <c r="BU60" s="524"/>
      <c r="BV60" s="534"/>
    </row>
    <row r="61" spans="1:74" ht="119.4" thickBot="1" x14ac:dyDescent="0.3">
      <c r="A61" s="7" t="s">
        <v>421</v>
      </c>
      <c r="B61" s="7" t="s">
        <v>39</v>
      </c>
      <c r="C61" s="32" t="str">
        <f t="shared" si="7"/>
        <v>Managing supplier performance</v>
      </c>
      <c r="D61" s="153">
        <v>1</v>
      </c>
      <c r="E61" s="146">
        <v>1</v>
      </c>
      <c r="F61" s="31" t="str">
        <f t="shared" si="8"/>
        <v>Pro-4-1-1</v>
      </c>
      <c r="G61" s="239" t="s">
        <v>307</v>
      </c>
      <c r="H61" s="571">
        <f>'Weightings Calcs'!J12</f>
        <v>3</v>
      </c>
      <c r="I61" s="143">
        <f>'Weightings Calcs'!K12</f>
        <v>2</v>
      </c>
      <c r="J61" s="94">
        <f>K61/$H61</f>
        <v>0</v>
      </c>
      <c r="K61" s="63">
        <f>'Weightings Calcs'!$N$12</f>
        <v>0</v>
      </c>
      <c r="L61" s="70"/>
      <c r="M61" s="58"/>
      <c r="N61" s="46" t="s">
        <v>233</v>
      </c>
      <c r="O61" s="81" t="s">
        <v>174</v>
      </c>
      <c r="P61" s="51">
        <v>0</v>
      </c>
      <c r="Q61" s="602">
        <v>0</v>
      </c>
      <c r="R61" s="49">
        <f>Q61*J61</f>
        <v>0</v>
      </c>
      <c r="S61" s="596" t="s">
        <v>965</v>
      </c>
      <c r="T61" s="622"/>
      <c r="U61" s="73"/>
      <c r="V61" s="538">
        <v>1</v>
      </c>
      <c r="W61" s="614">
        <v>2</v>
      </c>
      <c r="X61" s="50">
        <f>W61*J61</f>
        <v>0</v>
      </c>
      <c r="Y61" s="60"/>
      <c r="Z61" s="87" t="s">
        <v>255</v>
      </c>
      <c r="AA61" s="88" t="s">
        <v>174</v>
      </c>
      <c r="AB61" s="89"/>
      <c r="AC61" s="90">
        <f>INDEX(lists_progress_status_tbl,MATCH(Z61,lists_progress_status,0),2)</f>
        <v>1</v>
      </c>
      <c r="AD61" s="546">
        <v>0</v>
      </c>
      <c r="AE61" s="85" t="str">
        <f t="shared" si="4"/>
        <v>Pro-4-1-1</v>
      </c>
      <c r="AF61" s="540" t="s">
        <v>1004</v>
      </c>
      <c r="AG61" s="542"/>
      <c r="AH61" s="73"/>
      <c r="AI61" s="62">
        <v>0</v>
      </c>
      <c r="AJ61" s="50">
        <f>AI61*J61</f>
        <v>0</v>
      </c>
      <c r="AK61" s="519"/>
      <c r="AL61" s="520"/>
      <c r="AM61" s="521" t="str">
        <f t="shared" si="6"/>
        <v>Pro-4-1-1</v>
      </c>
      <c r="AN61" s="524"/>
      <c r="AO61" s="523"/>
      <c r="AP61" s="73"/>
      <c r="AQ61" s="551"/>
      <c r="AR61" s="548"/>
      <c r="AS61" s="547">
        <v>0</v>
      </c>
      <c r="AT61" s="548"/>
      <c r="AU61" s="547">
        <v>0</v>
      </c>
      <c r="AV61" s="548"/>
      <c r="AW61" s="547">
        <v>0</v>
      </c>
      <c r="AX61" s="549">
        <f>AW61*J61</f>
        <v>0</v>
      </c>
      <c r="AY61" s="556"/>
      <c r="AZ61" s="62"/>
      <c r="BA61" s="549">
        <f>AZ61*J61</f>
        <v>0</v>
      </c>
      <c r="BB61" s="520"/>
      <c r="BC61" s="535" t="str">
        <f t="shared" si="5"/>
        <v>Pro-4-1-1</v>
      </c>
      <c r="BD61" s="524"/>
      <c r="BE61" s="523"/>
      <c r="BF61" s="556"/>
      <c r="BG61" s="551"/>
      <c r="BH61" s="552"/>
      <c r="BI61" s="548"/>
      <c r="BJ61" s="547">
        <v>0</v>
      </c>
      <c r="BK61" s="548"/>
      <c r="BL61" s="547">
        <v>0</v>
      </c>
      <c r="BM61" s="548"/>
      <c r="BN61" s="547">
        <v>0</v>
      </c>
      <c r="BO61" s="549">
        <f>BN61*J61</f>
        <v>0</v>
      </c>
      <c r="BP61" s="73"/>
      <c r="BQ61" s="523"/>
      <c r="BR61" s="523"/>
      <c r="BS61" s="534"/>
      <c r="BT61" s="535"/>
      <c r="BU61" s="524"/>
      <c r="BV61" s="534"/>
    </row>
    <row r="62" spans="1:74" ht="53.4" thickBot="1" x14ac:dyDescent="0.3">
      <c r="A62" s="7" t="s">
        <v>421</v>
      </c>
      <c r="B62" s="7" t="s">
        <v>39</v>
      </c>
      <c r="C62" s="32" t="str">
        <f t="shared" si="7"/>
        <v>Managing supplier performance</v>
      </c>
      <c r="D62" s="153">
        <v>1</v>
      </c>
      <c r="E62" s="146">
        <v>2</v>
      </c>
      <c r="F62" s="31" t="str">
        <f t="shared" si="8"/>
        <v>Pro-4-1-2</v>
      </c>
      <c r="G62" s="239" t="s">
        <v>382</v>
      </c>
      <c r="I62" s="47"/>
      <c r="J62" s="40"/>
      <c r="K62" s="47"/>
      <c r="L62" s="68"/>
      <c r="M62" s="58"/>
      <c r="N62" s="54"/>
      <c r="O62" s="78"/>
      <c r="P62" s="43"/>
      <c r="Q62" s="603"/>
      <c r="R62" s="38"/>
      <c r="S62" s="540" t="s">
        <v>892</v>
      </c>
      <c r="T62" s="622"/>
      <c r="U62" s="73"/>
      <c r="V62" s="578"/>
      <c r="W62" s="617"/>
      <c r="X62" s="38"/>
      <c r="Y62" s="511"/>
      <c r="Z62" s="511"/>
      <c r="AA62" s="78"/>
      <c r="AB62" s="78"/>
      <c r="AC62" s="86"/>
      <c r="AD62" s="513"/>
      <c r="AE62" s="85" t="str">
        <f t="shared" si="4"/>
        <v>Pro-4-1-2</v>
      </c>
      <c r="AF62" s="544" t="s">
        <v>975</v>
      </c>
      <c r="AH62" s="73"/>
      <c r="AI62" s="511"/>
      <c r="AJ62" s="38"/>
      <c r="AK62" s="519"/>
      <c r="AL62" s="520"/>
      <c r="AM62" s="521" t="str">
        <f t="shared" si="6"/>
        <v>Pro-4-1-2</v>
      </c>
      <c r="AN62" s="524"/>
      <c r="AO62" s="523"/>
      <c r="AP62" s="73"/>
      <c r="AQ62" s="551"/>
      <c r="AR62" s="548"/>
      <c r="AS62" s="564"/>
      <c r="AT62" s="548"/>
      <c r="AU62" s="564"/>
      <c r="AV62" s="548"/>
      <c r="AW62" s="564"/>
      <c r="AX62" s="565"/>
      <c r="AY62" s="556"/>
      <c r="AZ62" s="511"/>
      <c r="BA62" s="564"/>
      <c r="BB62" s="520"/>
      <c r="BC62" s="535" t="str">
        <f t="shared" si="5"/>
        <v>Pro-4-1-2</v>
      </c>
      <c r="BD62" s="524"/>
      <c r="BE62" s="523"/>
      <c r="BF62" s="556"/>
      <c r="BG62" s="551"/>
      <c r="BH62" s="552"/>
      <c r="BI62" s="548"/>
      <c r="BJ62" s="564"/>
      <c r="BK62" s="548"/>
      <c r="BL62" s="564"/>
      <c r="BM62" s="548"/>
      <c r="BN62" s="564"/>
      <c r="BO62" s="565"/>
      <c r="BP62" s="73"/>
      <c r="BQ62" s="523"/>
      <c r="BR62" s="523"/>
      <c r="BS62" s="534"/>
      <c r="BT62" s="535"/>
      <c r="BU62" s="524"/>
      <c r="BV62" s="534"/>
    </row>
    <row r="63" spans="1:74" ht="14.4" thickBot="1" x14ac:dyDescent="0.3">
      <c r="A63" s="7" t="s">
        <v>421</v>
      </c>
      <c r="B63" s="7" t="s">
        <v>39</v>
      </c>
      <c r="C63" s="32" t="str">
        <f t="shared" si="7"/>
        <v>Managing supplier performance</v>
      </c>
      <c r="D63" s="153">
        <v>2</v>
      </c>
      <c r="E63" s="146">
        <v>1</v>
      </c>
      <c r="F63" s="31" t="str">
        <f t="shared" si="8"/>
        <v>Pro-4-2-1</v>
      </c>
      <c r="G63" s="239" t="s">
        <v>50</v>
      </c>
      <c r="I63" s="47"/>
      <c r="J63" s="40"/>
      <c r="K63" s="47"/>
      <c r="L63" s="71"/>
      <c r="M63" s="58"/>
      <c r="N63" s="46" t="s">
        <v>236</v>
      </c>
      <c r="O63" s="81" t="s">
        <v>174</v>
      </c>
      <c r="P63" s="51">
        <v>0</v>
      </c>
      <c r="Q63" s="603"/>
      <c r="R63" s="38"/>
      <c r="S63" s="634"/>
      <c r="T63" s="622"/>
      <c r="U63" s="73"/>
      <c r="V63" s="578"/>
      <c r="W63" s="617"/>
      <c r="X63" s="38"/>
      <c r="Y63" s="511"/>
      <c r="Z63" s="91"/>
      <c r="AA63" s="89"/>
      <c r="AB63" s="89"/>
      <c r="AC63" s="86"/>
      <c r="AD63" s="580"/>
      <c r="AE63" s="85" t="str">
        <f t="shared" si="4"/>
        <v>Pro-4-2-1</v>
      </c>
      <c r="AF63" s="540"/>
      <c r="AG63" s="540"/>
      <c r="AH63" s="73"/>
      <c r="AI63" s="511"/>
      <c r="AJ63" s="38"/>
      <c r="AK63" s="511"/>
      <c r="AL63" s="520"/>
      <c r="AM63" s="521" t="str">
        <f t="shared" si="6"/>
        <v>Pro-4-2-1</v>
      </c>
      <c r="AN63" s="524"/>
      <c r="AO63" s="525"/>
      <c r="AP63" s="73"/>
      <c r="AQ63" s="557"/>
      <c r="AR63" s="554"/>
      <c r="AS63" s="564"/>
      <c r="AT63" s="554"/>
      <c r="AU63" s="564"/>
      <c r="AV63" s="554"/>
      <c r="AW63" s="564"/>
      <c r="AX63" s="563"/>
      <c r="AY63" s="556"/>
      <c r="AZ63" s="511"/>
      <c r="BA63" s="564"/>
      <c r="BB63" s="520"/>
      <c r="BC63" s="535" t="str">
        <f t="shared" si="5"/>
        <v>Pro-4-2-1</v>
      </c>
      <c r="BD63" s="524"/>
      <c r="BE63" s="525"/>
      <c r="BF63" s="556"/>
      <c r="BG63" s="557"/>
      <c r="BH63" s="553"/>
      <c r="BI63" s="554"/>
      <c r="BJ63" s="564"/>
      <c r="BK63" s="554"/>
      <c r="BL63" s="564"/>
      <c r="BM63" s="554"/>
      <c r="BN63" s="564"/>
      <c r="BO63" s="563"/>
      <c r="BP63" s="73"/>
      <c r="BQ63" s="525"/>
      <c r="BR63" s="525"/>
      <c r="BS63" s="534"/>
      <c r="BT63" s="535"/>
      <c r="BU63" s="524"/>
      <c r="BV63" s="534"/>
    </row>
    <row r="64" spans="1:74" x14ac:dyDescent="0.25">
      <c r="A64" s="7" t="s">
        <v>421</v>
      </c>
      <c r="B64" s="7" t="s">
        <v>39</v>
      </c>
      <c r="C64" s="32" t="str">
        <f t="shared" si="7"/>
        <v>Managing supplier performance</v>
      </c>
      <c r="D64" s="153">
        <v>2</v>
      </c>
      <c r="E64" s="146">
        <v>2</v>
      </c>
      <c r="F64" s="31" t="str">
        <f t="shared" si="8"/>
        <v>Pro-4-2-2</v>
      </c>
      <c r="G64" s="239" t="s">
        <v>383</v>
      </c>
      <c r="I64" s="47"/>
      <c r="J64" s="40"/>
      <c r="K64" s="47"/>
      <c r="L64" s="71"/>
      <c r="M64" s="58"/>
      <c r="N64" s="54"/>
      <c r="O64" s="78"/>
      <c r="P64" s="43"/>
      <c r="Q64" s="603"/>
      <c r="R64" s="38"/>
      <c r="S64" s="634"/>
      <c r="T64" s="622"/>
      <c r="U64" s="73"/>
      <c r="V64" s="578"/>
      <c r="W64" s="617"/>
      <c r="X64" s="38"/>
      <c r="Y64" s="511"/>
      <c r="Z64" s="511"/>
      <c r="AA64" s="78"/>
      <c r="AB64" s="78"/>
      <c r="AC64" s="86"/>
      <c r="AD64" s="513"/>
      <c r="AE64" s="85" t="str">
        <f t="shared" ref="AE64:AE83" si="9">F64</f>
        <v>Pro-4-2-2</v>
      </c>
      <c r="AF64" s="540"/>
      <c r="AG64" s="540"/>
      <c r="AH64" s="73"/>
      <c r="AI64" s="511"/>
      <c r="AJ64" s="38"/>
      <c r="AK64" s="511"/>
      <c r="AL64" s="520"/>
      <c r="AM64" s="521" t="str">
        <f t="shared" ref="AM64:AM83" si="10">F64</f>
        <v>Pro-4-2-2</v>
      </c>
      <c r="AN64" s="524"/>
      <c r="AO64" s="525"/>
      <c r="AP64" s="73"/>
      <c r="AQ64" s="557"/>
      <c r="AR64" s="554"/>
      <c r="AS64" s="564"/>
      <c r="AT64" s="554"/>
      <c r="AU64" s="564"/>
      <c r="AV64" s="560"/>
      <c r="AW64" s="564"/>
      <c r="AX64" s="565"/>
      <c r="AY64" s="556"/>
      <c r="AZ64" s="511"/>
      <c r="BA64" s="564"/>
      <c r="BB64" s="520"/>
      <c r="BC64" s="535" t="str">
        <f t="shared" ref="BC64:BC83" si="11">F64</f>
        <v>Pro-4-2-2</v>
      </c>
      <c r="BD64" s="524"/>
      <c r="BE64" s="525"/>
      <c r="BF64" s="556"/>
      <c r="BG64" s="557"/>
      <c r="BH64" s="559"/>
      <c r="BI64" s="554"/>
      <c r="BJ64" s="564"/>
      <c r="BK64" s="554"/>
      <c r="BL64" s="564"/>
      <c r="BM64" s="560"/>
      <c r="BN64" s="564"/>
      <c r="BO64" s="565"/>
      <c r="BP64" s="73"/>
      <c r="BQ64" s="525"/>
      <c r="BR64" s="525"/>
      <c r="BS64" s="534"/>
      <c r="BT64" s="535"/>
      <c r="BU64" s="524"/>
      <c r="BV64" s="534"/>
    </row>
    <row r="65" spans="1:74" ht="27" thickBot="1" x14ac:dyDescent="0.3">
      <c r="A65" s="7" t="s">
        <v>421</v>
      </c>
      <c r="B65" s="7" t="s">
        <v>39</v>
      </c>
      <c r="C65" s="32" t="str">
        <f t="shared" si="7"/>
        <v>Managing supplier performance</v>
      </c>
      <c r="D65" s="153">
        <v>2</v>
      </c>
      <c r="E65" s="146">
        <v>3</v>
      </c>
      <c r="F65" s="31" t="str">
        <f t="shared" si="8"/>
        <v>Pro-4-2-3</v>
      </c>
      <c r="G65" s="239" t="s">
        <v>51</v>
      </c>
      <c r="I65" s="47"/>
      <c r="J65" s="40"/>
      <c r="K65" s="47"/>
      <c r="L65" s="71"/>
      <c r="M65" s="58"/>
      <c r="N65" s="38"/>
      <c r="O65" s="78"/>
      <c r="P65" s="43"/>
      <c r="Q65" s="603"/>
      <c r="R65" s="38"/>
      <c r="S65" s="634"/>
      <c r="T65" s="622"/>
      <c r="U65" s="73"/>
      <c r="V65" s="578"/>
      <c r="W65" s="617"/>
      <c r="X65" s="38"/>
      <c r="Y65" s="511"/>
      <c r="Z65" s="511"/>
      <c r="AA65" s="78"/>
      <c r="AB65" s="78"/>
      <c r="AC65" s="86"/>
      <c r="AD65" s="513"/>
      <c r="AE65" s="85" t="str">
        <f t="shared" si="9"/>
        <v>Pro-4-2-3</v>
      </c>
      <c r="AF65" s="540"/>
      <c r="AG65" s="540"/>
      <c r="AH65" s="73"/>
      <c r="AI65" s="511"/>
      <c r="AJ65" s="38"/>
      <c r="AK65" s="511"/>
      <c r="AL65" s="520"/>
      <c r="AM65" s="521" t="str">
        <f t="shared" si="10"/>
        <v>Pro-4-2-3</v>
      </c>
      <c r="AN65" s="524"/>
      <c r="AO65" s="525"/>
      <c r="AP65" s="73"/>
      <c r="AQ65" s="557"/>
      <c r="AR65" s="554"/>
      <c r="AS65" s="564"/>
      <c r="AT65" s="554"/>
      <c r="AU65" s="564"/>
      <c r="AV65" s="554"/>
      <c r="AW65" s="564"/>
      <c r="AX65" s="565"/>
      <c r="AY65" s="556"/>
      <c r="AZ65" s="511"/>
      <c r="BA65" s="564"/>
      <c r="BB65" s="520"/>
      <c r="BC65" s="535" t="str">
        <f t="shared" si="11"/>
        <v>Pro-4-2-3</v>
      </c>
      <c r="BD65" s="524"/>
      <c r="BE65" s="525"/>
      <c r="BF65" s="556"/>
      <c r="BG65" s="557"/>
      <c r="BH65" s="559"/>
      <c r="BI65" s="554"/>
      <c r="BJ65" s="564"/>
      <c r="BK65" s="554"/>
      <c r="BL65" s="564"/>
      <c r="BM65" s="554"/>
      <c r="BN65" s="564"/>
      <c r="BO65" s="565"/>
      <c r="BP65" s="73"/>
      <c r="BQ65" s="525"/>
      <c r="BR65" s="525"/>
      <c r="BS65" s="534"/>
      <c r="BT65" s="535"/>
      <c r="BU65" s="524"/>
      <c r="BV65" s="534"/>
    </row>
    <row r="66" spans="1:74" ht="14.4" thickBot="1" x14ac:dyDescent="0.3">
      <c r="A66" s="7" t="s">
        <v>421</v>
      </c>
      <c r="B66" s="7" t="s">
        <v>39</v>
      </c>
      <c r="C66" s="32" t="str">
        <f t="shared" si="7"/>
        <v>Managing supplier performance</v>
      </c>
      <c r="D66" s="153">
        <v>3</v>
      </c>
      <c r="E66" s="146">
        <v>1</v>
      </c>
      <c r="F66" s="31" t="str">
        <f t="shared" si="8"/>
        <v>Pro-4-3-1</v>
      </c>
      <c r="G66" s="239" t="s">
        <v>47</v>
      </c>
      <c r="I66" s="47"/>
      <c r="J66" s="40"/>
      <c r="K66" s="47"/>
      <c r="L66" s="71"/>
      <c r="M66" s="58"/>
      <c r="N66" s="46" t="s">
        <v>236</v>
      </c>
      <c r="O66" s="81" t="s">
        <v>174</v>
      </c>
      <c r="P66" s="51">
        <v>0</v>
      </c>
      <c r="Q66" s="603"/>
      <c r="R66" s="38"/>
      <c r="S66" s="634"/>
      <c r="T66" s="622"/>
      <c r="U66" s="73"/>
      <c r="V66" s="578"/>
      <c r="W66" s="617"/>
      <c r="X66" s="38"/>
      <c r="Y66" s="511"/>
      <c r="Z66" s="91"/>
      <c r="AA66" s="89"/>
      <c r="AB66" s="89"/>
      <c r="AC66" s="86"/>
      <c r="AD66" s="580"/>
      <c r="AE66" s="85" t="str">
        <f t="shared" si="9"/>
        <v>Pro-4-3-1</v>
      </c>
      <c r="AF66" s="540"/>
      <c r="AG66" s="540"/>
      <c r="AH66" s="73"/>
      <c r="AI66" s="511"/>
      <c r="AJ66" s="38"/>
      <c r="AK66" s="511"/>
      <c r="AL66" s="520"/>
      <c r="AM66" s="521" t="str">
        <f t="shared" si="10"/>
        <v>Pro-4-3-1</v>
      </c>
      <c r="AN66" s="524"/>
      <c r="AO66" s="525"/>
      <c r="AP66" s="73"/>
      <c r="AQ66" s="557"/>
      <c r="AR66" s="554"/>
      <c r="AS66" s="564"/>
      <c r="AT66" s="554"/>
      <c r="AU66" s="564"/>
      <c r="AV66" s="554"/>
      <c r="AW66" s="564"/>
      <c r="AX66" s="563"/>
      <c r="AY66" s="556"/>
      <c r="AZ66" s="511"/>
      <c r="BA66" s="564"/>
      <c r="BB66" s="520"/>
      <c r="BC66" s="535" t="str">
        <f t="shared" si="11"/>
        <v>Pro-4-3-1</v>
      </c>
      <c r="BD66" s="524"/>
      <c r="BE66" s="525"/>
      <c r="BF66" s="556"/>
      <c r="BG66" s="557"/>
      <c r="BH66" s="559"/>
      <c r="BI66" s="554"/>
      <c r="BJ66" s="564"/>
      <c r="BK66" s="554"/>
      <c r="BL66" s="564"/>
      <c r="BM66" s="554"/>
      <c r="BN66" s="564"/>
      <c r="BO66" s="563"/>
      <c r="BP66" s="73"/>
      <c r="BQ66" s="525"/>
      <c r="BR66" s="525"/>
      <c r="BS66" s="534"/>
      <c r="BT66" s="535"/>
      <c r="BU66" s="524"/>
      <c r="BV66" s="534"/>
    </row>
    <row r="67" spans="1:74" ht="26.4" x14ac:dyDescent="0.25">
      <c r="A67" s="7" t="s">
        <v>421</v>
      </c>
      <c r="B67" s="7" t="s">
        <v>39</v>
      </c>
      <c r="C67" s="32" t="str">
        <f t="shared" si="7"/>
        <v>Managing supplier performance</v>
      </c>
      <c r="D67" s="153">
        <v>3</v>
      </c>
      <c r="E67" s="146">
        <v>2</v>
      </c>
      <c r="F67" s="31" t="str">
        <f t="shared" si="8"/>
        <v>Pro-4-3-2</v>
      </c>
      <c r="G67" s="239" t="s">
        <v>52</v>
      </c>
      <c r="I67" s="47"/>
      <c r="J67" s="40"/>
      <c r="K67" s="47"/>
      <c r="L67" s="71"/>
      <c r="M67" s="58"/>
      <c r="N67" s="54"/>
      <c r="O67" s="78"/>
      <c r="P67" s="43"/>
      <c r="Q67" s="603"/>
      <c r="R67" s="38"/>
      <c r="S67" s="634"/>
      <c r="T67" s="622"/>
      <c r="U67" s="73"/>
      <c r="V67" s="578"/>
      <c r="W67" s="617"/>
      <c r="X67" s="38"/>
      <c r="Y67" s="511"/>
      <c r="Z67" s="511"/>
      <c r="AA67" s="78"/>
      <c r="AB67" s="78"/>
      <c r="AC67" s="86"/>
      <c r="AD67" s="513"/>
      <c r="AE67" s="85" t="str">
        <f t="shared" si="9"/>
        <v>Pro-4-3-2</v>
      </c>
      <c r="AF67" s="540"/>
      <c r="AG67" s="540"/>
      <c r="AH67" s="73"/>
      <c r="AI67" s="511"/>
      <c r="AJ67" s="38"/>
      <c r="AK67" s="511"/>
      <c r="AL67" s="520"/>
      <c r="AM67" s="521" t="str">
        <f t="shared" si="10"/>
        <v>Pro-4-3-2</v>
      </c>
      <c r="AN67" s="524"/>
      <c r="AO67" s="526"/>
      <c r="AP67" s="73"/>
      <c r="AQ67" s="562"/>
      <c r="AR67" s="560"/>
      <c r="AS67" s="564"/>
      <c r="AT67" s="554"/>
      <c r="AU67" s="564"/>
      <c r="AV67" s="560"/>
      <c r="AW67" s="564"/>
      <c r="AX67" s="565"/>
      <c r="AY67" s="556"/>
      <c r="AZ67" s="511"/>
      <c r="BA67" s="564"/>
      <c r="BB67" s="520"/>
      <c r="BC67" s="535" t="str">
        <f t="shared" si="11"/>
        <v>Pro-4-3-2</v>
      </c>
      <c r="BD67" s="524"/>
      <c r="BE67" s="526"/>
      <c r="BF67" s="556"/>
      <c r="BG67" s="562"/>
      <c r="BH67" s="559"/>
      <c r="BI67" s="560"/>
      <c r="BJ67" s="564"/>
      <c r="BK67" s="554"/>
      <c r="BL67" s="564"/>
      <c r="BM67" s="560"/>
      <c r="BN67" s="564"/>
      <c r="BO67" s="565"/>
      <c r="BP67" s="73"/>
      <c r="BQ67" s="526"/>
      <c r="BR67" s="526"/>
      <c r="BS67" s="534"/>
      <c r="BT67" s="535"/>
      <c r="BU67" s="524"/>
      <c r="BV67" s="534"/>
    </row>
    <row r="68" spans="1:74" ht="13.8" thickBot="1" x14ac:dyDescent="0.3">
      <c r="A68" s="7" t="s">
        <v>421</v>
      </c>
      <c r="B68" s="7" t="s">
        <v>39</v>
      </c>
      <c r="C68" s="32" t="str">
        <f t="shared" si="7"/>
        <v>Managing supplier performance</v>
      </c>
      <c r="D68" s="153">
        <v>3</v>
      </c>
      <c r="E68" s="146">
        <v>3</v>
      </c>
      <c r="F68" s="31" t="str">
        <f t="shared" ref="F68:F85" si="12">B68&amp;"-"&amp;D68&amp;"-"&amp;E68</f>
        <v>Pro-4-3-3</v>
      </c>
      <c r="G68" s="239" t="s">
        <v>156</v>
      </c>
      <c r="I68" s="47"/>
      <c r="J68" s="40"/>
      <c r="K68" s="47"/>
      <c r="L68" s="71"/>
      <c r="M68" s="58"/>
      <c r="N68" s="38"/>
      <c r="O68" s="78"/>
      <c r="P68" s="43"/>
      <c r="Q68" s="603"/>
      <c r="R68" s="38"/>
      <c r="S68" s="634"/>
      <c r="T68" s="622"/>
      <c r="U68" s="73"/>
      <c r="V68" s="578"/>
      <c r="W68" s="617"/>
      <c r="X68" s="38"/>
      <c r="Y68" s="511"/>
      <c r="Z68" s="511"/>
      <c r="AA68" s="78"/>
      <c r="AB68" s="78"/>
      <c r="AC68" s="86"/>
      <c r="AD68" s="513"/>
      <c r="AE68" s="85" t="str">
        <f t="shared" si="9"/>
        <v>Pro-4-3-3</v>
      </c>
      <c r="AF68" s="540"/>
      <c r="AG68" s="540"/>
      <c r="AH68" s="73"/>
      <c r="AI68" s="511"/>
      <c r="AJ68" s="38"/>
      <c r="AK68" s="511"/>
      <c r="AL68" s="520"/>
      <c r="AM68" s="521" t="str">
        <f t="shared" si="10"/>
        <v>Pro-4-3-3</v>
      </c>
      <c r="AN68" s="524"/>
      <c r="AO68" s="523"/>
      <c r="AP68" s="73"/>
      <c r="AQ68" s="551"/>
      <c r="AR68" s="548"/>
      <c r="AS68" s="564"/>
      <c r="AT68" s="554"/>
      <c r="AU68" s="564"/>
      <c r="AV68" s="554"/>
      <c r="AW68" s="564"/>
      <c r="AX68" s="565"/>
      <c r="AY68" s="556"/>
      <c r="AZ68" s="511"/>
      <c r="BA68" s="564"/>
      <c r="BB68" s="520"/>
      <c r="BC68" s="535" t="str">
        <f t="shared" si="11"/>
        <v>Pro-4-3-3</v>
      </c>
      <c r="BD68" s="524"/>
      <c r="BE68" s="523"/>
      <c r="BF68" s="556"/>
      <c r="BG68" s="551"/>
      <c r="BH68" s="552"/>
      <c r="BI68" s="548"/>
      <c r="BJ68" s="564"/>
      <c r="BK68" s="554"/>
      <c r="BL68" s="564"/>
      <c r="BM68" s="554"/>
      <c r="BN68" s="564"/>
      <c r="BO68" s="565"/>
      <c r="BP68" s="73"/>
      <c r="BQ68" s="523"/>
      <c r="BR68" s="523"/>
      <c r="BS68" s="534"/>
      <c r="BT68" s="535"/>
      <c r="BU68" s="524"/>
      <c r="BV68" s="534"/>
    </row>
    <row r="69" spans="1:74" ht="40.200000000000003" thickBot="1" x14ac:dyDescent="0.3">
      <c r="A69" s="7" t="s">
        <v>422</v>
      </c>
      <c r="B69" s="7" t="s">
        <v>61</v>
      </c>
      <c r="C69" s="32" t="str">
        <f t="shared" si="7"/>
        <v>Climate change risk assessment</v>
      </c>
      <c r="D69" s="153">
        <v>1</v>
      </c>
      <c r="E69" s="146">
        <v>1</v>
      </c>
      <c r="F69" s="31" t="str">
        <f t="shared" si="12"/>
        <v>Cli-1-1-1</v>
      </c>
      <c r="G69" s="239" t="s">
        <v>157</v>
      </c>
      <c r="H69" s="571">
        <f>'Weightings Calcs'!J13</f>
        <v>3</v>
      </c>
      <c r="I69" s="143">
        <f>'Weightings Calcs'!K13</f>
        <v>2</v>
      </c>
      <c r="J69" s="94">
        <f>K69/$H69</f>
        <v>0.69228106611284179</v>
      </c>
      <c r="K69" s="63">
        <f>'Weightings Calcs'!$N$13</f>
        <v>2.0768431983385254</v>
      </c>
      <c r="L69" s="70"/>
      <c r="M69" s="58"/>
      <c r="N69" s="46" t="s">
        <v>235</v>
      </c>
      <c r="O69" s="81" t="s">
        <v>174</v>
      </c>
      <c r="P69" s="51">
        <v>0</v>
      </c>
      <c r="Q69" s="602">
        <v>0</v>
      </c>
      <c r="R69" s="49">
        <f>Q69*J69</f>
        <v>0</v>
      </c>
      <c r="S69" s="596" t="s">
        <v>965</v>
      </c>
      <c r="T69" s="622" t="s">
        <v>966</v>
      </c>
      <c r="U69" s="73"/>
      <c r="V69" s="538">
        <v>1</v>
      </c>
      <c r="W69" s="614">
        <v>2</v>
      </c>
      <c r="X69" s="50">
        <f>W69*J69</f>
        <v>1.3845621322256836</v>
      </c>
      <c r="Y69" s="60"/>
      <c r="Z69" s="87" t="s">
        <v>255</v>
      </c>
      <c r="AA69" s="88" t="s">
        <v>174</v>
      </c>
      <c r="AB69" s="89"/>
      <c r="AC69" s="90">
        <f>INDEX(lists_progress_status_tbl,MATCH(Z69,lists_progress_status,0),2)</f>
        <v>1</v>
      </c>
      <c r="AD69" s="546">
        <v>0</v>
      </c>
      <c r="AE69" s="85" t="str">
        <f t="shared" si="9"/>
        <v>Cli-1-1-1</v>
      </c>
      <c r="AF69" s="542" t="s">
        <v>968</v>
      </c>
      <c r="AG69" s="622" t="s">
        <v>966</v>
      </c>
      <c r="AH69" s="73"/>
      <c r="AI69" s="62">
        <v>0</v>
      </c>
      <c r="AJ69" s="50">
        <f>AI69*J69</f>
        <v>0</v>
      </c>
      <c r="AK69" s="519"/>
      <c r="AL69" s="520"/>
      <c r="AM69" s="521" t="str">
        <f t="shared" si="10"/>
        <v>Cli-1-1-1</v>
      </c>
      <c r="AN69" s="524"/>
      <c r="AO69" s="525"/>
      <c r="AP69" s="73"/>
      <c r="AQ69" s="551"/>
      <c r="AR69" s="548"/>
      <c r="AS69" s="547">
        <v>0</v>
      </c>
      <c r="AT69" s="548"/>
      <c r="AU69" s="547">
        <v>0</v>
      </c>
      <c r="AV69" s="548"/>
      <c r="AW69" s="547">
        <v>0</v>
      </c>
      <c r="AX69" s="549">
        <f>AW69*J69</f>
        <v>0</v>
      </c>
      <c r="AY69" s="556"/>
      <c r="AZ69" s="62"/>
      <c r="BA69" s="549">
        <f>AZ69*J69</f>
        <v>0</v>
      </c>
      <c r="BB69" s="520"/>
      <c r="BC69" s="535" t="str">
        <f t="shared" si="11"/>
        <v>Cli-1-1-1</v>
      </c>
      <c r="BD69" s="524"/>
      <c r="BE69" s="525"/>
      <c r="BF69" s="556"/>
      <c r="BG69" s="551"/>
      <c r="BH69" s="552"/>
      <c r="BI69" s="548"/>
      <c r="BJ69" s="547">
        <v>0</v>
      </c>
      <c r="BK69" s="548"/>
      <c r="BL69" s="547">
        <v>0</v>
      </c>
      <c r="BM69" s="548"/>
      <c r="BN69" s="547">
        <v>0</v>
      </c>
      <c r="BO69" s="549">
        <f>BN69*J69</f>
        <v>0</v>
      </c>
      <c r="BP69" s="73"/>
      <c r="BQ69" s="525"/>
      <c r="BR69" s="525"/>
      <c r="BS69" s="534"/>
      <c r="BT69" s="535"/>
      <c r="BU69" s="524"/>
      <c r="BV69" s="534"/>
    </row>
    <row r="70" spans="1:74" ht="53.4" thickBot="1" x14ac:dyDescent="0.3">
      <c r="A70" s="7" t="s">
        <v>422</v>
      </c>
      <c r="B70" s="7" t="s">
        <v>61</v>
      </c>
      <c r="C70" s="32" t="str">
        <f t="shared" si="7"/>
        <v>Climate change risk assessment</v>
      </c>
      <c r="D70" s="153">
        <v>1</v>
      </c>
      <c r="E70" s="146">
        <v>2</v>
      </c>
      <c r="F70" s="31" t="str">
        <f t="shared" si="12"/>
        <v>Cli-1-1-2</v>
      </c>
      <c r="G70" s="239" t="s">
        <v>158</v>
      </c>
      <c r="I70" s="47"/>
      <c r="J70" s="40"/>
      <c r="K70" s="47"/>
      <c r="L70" s="71"/>
      <c r="M70" s="58"/>
      <c r="N70" s="54"/>
      <c r="O70" s="78"/>
      <c r="P70" s="43"/>
      <c r="Q70" s="603"/>
      <c r="R70" s="38"/>
      <c r="S70" s="634"/>
      <c r="T70" s="622" t="s">
        <v>973</v>
      </c>
      <c r="U70" s="73"/>
      <c r="V70" s="578"/>
      <c r="W70" s="617"/>
      <c r="X70" s="38"/>
      <c r="Y70" s="511"/>
      <c r="Z70" s="511"/>
      <c r="AA70" s="78"/>
      <c r="AB70" s="78"/>
      <c r="AC70" s="86"/>
      <c r="AD70" s="513"/>
      <c r="AE70" s="85" t="str">
        <f t="shared" si="9"/>
        <v>Cli-1-1-2</v>
      </c>
      <c r="AF70" s="540" t="s">
        <v>969</v>
      </c>
      <c r="AG70" s="622" t="s">
        <v>973</v>
      </c>
      <c r="AH70" s="73"/>
      <c r="AI70" s="511"/>
      <c r="AJ70" s="38"/>
      <c r="AK70" s="511"/>
      <c r="AL70" s="520"/>
      <c r="AM70" s="521" t="str">
        <f t="shared" si="10"/>
        <v>Cli-1-1-2</v>
      </c>
      <c r="AN70" s="524"/>
      <c r="AO70" s="525"/>
      <c r="AP70" s="73"/>
      <c r="AQ70" s="557"/>
      <c r="AR70" s="554"/>
      <c r="AS70" s="564"/>
      <c r="AT70" s="554"/>
      <c r="AU70" s="564"/>
      <c r="AV70" s="560"/>
      <c r="AW70" s="564"/>
      <c r="AX70" s="565"/>
      <c r="AY70" s="556"/>
      <c r="AZ70" s="511"/>
      <c r="BA70" s="564"/>
      <c r="BB70" s="520"/>
      <c r="BC70" s="535" t="str">
        <f t="shared" si="11"/>
        <v>Cli-1-1-2</v>
      </c>
      <c r="BD70" s="524"/>
      <c r="BE70" s="525"/>
      <c r="BF70" s="556"/>
      <c r="BG70" s="557"/>
      <c r="BH70" s="559"/>
      <c r="BI70" s="554"/>
      <c r="BJ70" s="564"/>
      <c r="BK70" s="554"/>
      <c r="BL70" s="564"/>
      <c r="BM70" s="560"/>
      <c r="BN70" s="564"/>
      <c r="BO70" s="565"/>
      <c r="BP70" s="73"/>
      <c r="BQ70" s="525"/>
      <c r="BR70" s="525"/>
      <c r="BS70" s="534"/>
      <c r="BT70" s="535"/>
      <c r="BU70" s="524"/>
      <c r="BV70" s="534"/>
    </row>
    <row r="71" spans="1:74" ht="40.200000000000003" thickBot="1" x14ac:dyDescent="0.3">
      <c r="A71" s="7" t="s">
        <v>422</v>
      </c>
      <c r="B71" s="7" t="s">
        <v>61</v>
      </c>
      <c r="C71" s="32" t="str">
        <f t="shared" si="7"/>
        <v>Climate change risk assessment</v>
      </c>
      <c r="D71" s="153">
        <v>2</v>
      </c>
      <c r="E71" s="146">
        <v>1</v>
      </c>
      <c r="F71" s="31" t="str">
        <f t="shared" si="12"/>
        <v>Cli-1-2-1</v>
      </c>
      <c r="G71" s="239" t="s">
        <v>159</v>
      </c>
      <c r="I71" s="47"/>
      <c r="J71" s="40"/>
      <c r="K71" s="47"/>
      <c r="L71" s="71"/>
      <c r="M71" s="58"/>
      <c r="N71" s="46" t="s">
        <v>233</v>
      </c>
      <c r="O71" s="81" t="s">
        <v>174</v>
      </c>
      <c r="P71" s="51">
        <v>0</v>
      </c>
      <c r="Q71" s="603"/>
      <c r="R71" s="38"/>
      <c r="S71" s="634"/>
      <c r="T71" s="622" t="s">
        <v>967</v>
      </c>
      <c r="U71" s="73"/>
      <c r="V71" s="578"/>
      <c r="W71" s="617"/>
      <c r="X71" s="38"/>
      <c r="Y71" s="511"/>
      <c r="Z71" s="91"/>
      <c r="AA71" s="89"/>
      <c r="AB71" s="89"/>
      <c r="AC71" s="86"/>
      <c r="AD71" s="580"/>
      <c r="AE71" s="85" t="str">
        <f t="shared" si="9"/>
        <v>Cli-1-2-1</v>
      </c>
      <c r="AF71" s="533" t="s">
        <v>970</v>
      </c>
      <c r="AG71" s="622" t="s">
        <v>967</v>
      </c>
      <c r="AH71" s="73"/>
      <c r="AI71" s="511"/>
      <c r="AJ71" s="38"/>
      <c r="AK71" s="511"/>
      <c r="AL71" s="520"/>
      <c r="AM71" s="521" t="str">
        <f t="shared" si="10"/>
        <v>Cli-1-2-1</v>
      </c>
      <c r="AN71" s="524"/>
      <c r="AO71" s="525"/>
      <c r="AP71" s="73"/>
      <c r="AQ71" s="557"/>
      <c r="AR71" s="554"/>
      <c r="AS71" s="564"/>
      <c r="AT71" s="554"/>
      <c r="AU71" s="564"/>
      <c r="AV71" s="554"/>
      <c r="AW71" s="564"/>
      <c r="AX71" s="563"/>
      <c r="AY71" s="556"/>
      <c r="AZ71" s="511"/>
      <c r="BA71" s="564"/>
      <c r="BB71" s="520"/>
      <c r="BC71" s="535" t="str">
        <f t="shared" si="11"/>
        <v>Cli-1-2-1</v>
      </c>
      <c r="BD71" s="524"/>
      <c r="BE71" s="525"/>
      <c r="BF71" s="556"/>
      <c r="BG71" s="557"/>
      <c r="BH71" s="559"/>
      <c r="BI71" s="554"/>
      <c r="BJ71" s="564"/>
      <c r="BK71" s="554"/>
      <c r="BL71" s="564"/>
      <c r="BM71" s="554"/>
      <c r="BN71" s="564"/>
      <c r="BO71" s="563"/>
      <c r="BP71" s="73"/>
      <c r="BQ71" s="525"/>
      <c r="BR71" s="525"/>
      <c r="BS71" s="534"/>
      <c r="BT71" s="535"/>
      <c r="BU71" s="524"/>
      <c r="BV71" s="534"/>
    </row>
    <row r="72" spans="1:74" ht="39.6" x14ac:dyDescent="0.25">
      <c r="A72" s="7" t="s">
        <v>422</v>
      </c>
      <c r="B72" s="7" t="s">
        <v>61</v>
      </c>
      <c r="C72" s="32" t="str">
        <f t="shared" si="7"/>
        <v>Climate change risk assessment</v>
      </c>
      <c r="D72" s="153">
        <v>2</v>
      </c>
      <c r="E72" s="146">
        <v>2</v>
      </c>
      <c r="F72" s="31" t="str">
        <f t="shared" si="12"/>
        <v>Cli-1-2-2</v>
      </c>
      <c r="G72" s="239" t="s">
        <v>160</v>
      </c>
      <c r="I72" s="47"/>
      <c r="J72" s="40"/>
      <c r="K72" s="47"/>
      <c r="L72" s="71"/>
      <c r="M72" s="58"/>
      <c r="N72" s="54"/>
      <c r="O72" s="78"/>
      <c r="P72" s="43"/>
      <c r="Q72" s="603"/>
      <c r="R72" s="38"/>
      <c r="S72" s="634"/>
      <c r="T72" s="622" t="s">
        <v>974</v>
      </c>
      <c r="U72" s="73"/>
      <c r="V72" s="578"/>
      <c r="W72" s="617"/>
      <c r="X72" s="38"/>
      <c r="Y72" s="511"/>
      <c r="Z72" s="511"/>
      <c r="AA72" s="78"/>
      <c r="AB72" s="78"/>
      <c r="AC72" s="86"/>
      <c r="AD72" s="513"/>
      <c r="AE72" s="85" t="str">
        <f t="shared" si="9"/>
        <v>Cli-1-2-2</v>
      </c>
      <c r="AF72" s="540"/>
      <c r="AG72" s="622" t="s">
        <v>974</v>
      </c>
      <c r="AH72" s="73"/>
      <c r="AI72" s="511"/>
      <c r="AJ72" s="38"/>
      <c r="AK72" s="511"/>
      <c r="AL72" s="520"/>
      <c r="AM72" s="521" t="str">
        <f t="shared" si="10"/>
        <v>Cli-1-2-2</v>
      </c>
      <c r="AN72" s="524"/>
      <c r="AO72" s="525"/>
      <c r="AP72" s="73"/>
      <c r="AQ72" s="557"/>
      <c r="AR72" s="554"/>
      <c r="AS72" s="564"/>
      <c r="AT72" s="554"/>
      <c r="AU72" s="564"/>
      <c r="AV72" s="554"/>
      <c r="AW72" s="564"/>
      <c r="AX72" s="565"/>
      <c r="AY72" s="556"/>
      <c r="AZ72" s="511"/>
      <c r="BA72" s="564"/>
      <c r="BB72" s="520"/>
      <c r="BC72" s="535" t="str">
        <f t="shared" si="11"/>
        <v>Cli-1-2-2</v>
      </c>
      <c r="BD72" s="524"/>
      <c r="BE72" s="525"/>
      <c r="BF72" s="556"/>
      <c r="BG72" s="557"/>
      <c r="BH72" s="559"/>
      <c r="BI72" s="554"/>
      <c r="BJ72" s="564"/>
      <c r="BK72" s="554"/>
      <c r="BL72" s="564"/>
      <c r="BM72" s="554"/>
      <c r="BN72" s="564"/>
      <c r="BO72" s="565"/>
      <c r="BP72" s="73"/>
      <c r="BQ72" s="525"/>
      <c r="BR72" s="525"/>
      <c r="BS72" s="534"/>
      <c r="BT72" s="535"/>
      <c r="BU72" s="524"/>
      <c r="BV72" s="534"/>
    </row>
    <row r="73" spans="1:74" ht="26.4" x14ac:dyDescent="0.25">
      <c r="A73" s="7" t="s">
        <v>422</v>
      </c>
      <c r="B73" s="7" t="s">
        <v>61</v>
      </c>
      <c r="C73" s="32" t="str">
        <f t="shared" si="7"/>
        <v>Climate change risk assessment</v>
      </c>
      <c r="D73" s="153">
        <v>2</v>
      </c>
      <c r="E73" s="146">
        <v>3</v>
      </c>
      <c r="F73" s="31" t="str">
        <f t="shared" si="12"/>
        <v>Cli-1-2-3</v>
      </c>
      <c r="G73" s="239" t="s">
        <v>161</v>
      </c>
      <c r="I73" s="47"/>
      <c r="J73" s="40"/>
      <c r="K73" s="47"/>
      <c r="L73" s="71"/>
      <c r="M73" s="58"/>
      <c r="N73" s="38"/>
      <c r="O73" s="78"/>
      <c r="P73" s="43"/>
      <c r="Q73" s="603"/>
      <c r="R73" s="38"/>
      <c r="S73" s="634"/>
      <c r="T73" s="622"/>
      <c r="U73" s="73"/>
      <c r="V73" s="578"/>
      <c r="W73" s="617"/>
      <c r="X73" s="38"/>
      <c r="Y73" s="511"/>
      <c r="Z73" s="511"/>
      <c r="AA73" s="78"/>
      <c r="AB73" s="78"/>
      <c r="AC73" s="86"/>
      <c r="AD73" s="513"/>
      <c r="AE73" s="85" t="str">
        <f t="shared" si="9"/>
        <v>Cli-1-2-3</v>
      </c>
      <c r="AF73" s="540"/>
      <c r="AG73" s="540"/>
      <c r="AH73" s="73"/>
      <c r="AI73" s="511"/>
      <c r="AJ73" s="38"/>
      <c r="AK73" s="511"/>
      <c r="AL73" s="520"/>
      <c r="AM73" s="521" t="str">
        <f t="shared" si="10"/>
        <v>Cli-1-2-3</v>
      </c>
      <c r="AN73" s="524"/>
      <c r="AO73" s="526"/>
      <c r="AP73" s="73"/>
      <c r="AQ73" s="562"/>
      <c r="AR73" s="560"/>
      <c r="AS73" s="564"/>
      <c r="AT73" s="554"/>
      <c r="AU73" s="564"/>
      <c r="AV73" s="560"/>
      <c r="AW73" s="564"/>
      <c r="AX73" s="565"/>
      <c r="AY73" s="556"/>
      <c r="AZ73" s="511"/>
      <c r="BA73" s="564"/>
      <c r="BB73" s="520"/>
      <c r="BC73" s="535" t="str">
        <f t="shared" si="11"/>
        <v>Cli-1-2-3</v>
      </c>
      <c r="BD73" s="524"/>
      <c r="BE73" s="526"/>
      <c r="BF73" s="556"/>
      <c r="BG73" s="562"/>
      <c r="BH73" s="559"/>
      <c r="BI73" s="560"/>
      <c r="BJ73" s="564"/>
      <c r="BK73" s="554"/>
      <c r="BL73" s="564"/>
      <c r="BM73" s="560"/>
      <c r="BN73" s="564"/>
      <c r="BO73" s="565"/>
      <c r="BP73" s="73"/>
      <c r="BQ73" s="526"/>
      <c r="BR73" s="526"/>
      <c r="BS73" s="534"/>
      <c r="BT73" s="535"/>
      <c r="BU73" s="524"/>
      <c r="BV73" s="534"/>
    </row>
    <row r="74" spans="1:74" ht="27" thickBot="1" x14ac:dyDescent="0.3">
      <c r="A74" s="7" t="s">
        <v>422</v>
      </c>
      <c r="B74" s="7" t="s">
        <v>61</v>
      </c>
      <c r="C74" s="32" t="str">
        <f t="shared" si="7"/>
        <v>Climate change risk assessment</v>
      </c>
      <c r="D74" s="153">
        <v>2</v>
      </c>
      <c r="E74" s="146">
        <v>4</v>
      </c>
      <c r="F74" s="31" t="str">
        <f t="shared" si="12"/>
        <v>Cli-1-2-4</v>
      </c>
      <c r="G74" s="239" t="s">
        <v>162</v>
      </c>
      <c r="I74" s="47"/>
      <c r="J74" s="40"/>
      <c r="K74" s="47"/>
      <c r="L74" s="71"/>
      <c r="M74" s="58"/>
      <c r="N74" s="38"/>
      <c r="O74" s="78"/>
      <c r="P74" s="43"/>
      <c r="Q74" s="603"/>
      <c r="R74" s="38"/>
      <c r="S74" s="634"/>
      <c r="T74" s="622"/>
      <c r="U74" s="73"/>
      <c r="V74" s="578"/>
      <c r="W74" s="617"/>
      <c r="X74" s="38"/>
      <c r="Y74" s="511"/>
      <c r="Z74" s="511"/>
      <c r="AA74" s="78"/>
      <c r="AB74" s="78"/>
      <c r="AC74" s="86"/>
      <c r="AD74" s="513"/>
      <c r="AE74" s="85" t="str">
        <f t="shared" si="9"/>
        <v>Cli-1-2-4</v>
      </c>
      <c r="AF74" s="540"/>
      <c r="AG74" s="540"/>
      <c r="AH74" s="73"/>
      <c r="AI74" s="511"/>
      <c r="AJ74" s="38"/>
      <c r="AK74" s="511"/>
      <c r="AL74" s="520"/>
      <c r="AM74" s="521" t="str">
        <f t="shared" si="10"/>
        <v>Cli-1-2-4</v>
      </c>
      <c r="AN74" s="524"/>
      <c r="AO74" s="523"/>
      <c r="AP74" s="73"/>
      <c r="AQ74" s="551"/>
      <c r="AR74" s="548"/>
      <c r="AS74" s="564"/>
      <c r="AT74" s="554"/>
      <c r="AU74" s="564"/>
      <c r="AV74" s="554"/>
      <c r="AW74" s="564"/>
      <c r="AX74" s="565"/>
      <c r="AY74" s="556"/>
      <c r="AZ74" s="511"/>
      <c r="BA74" s="564"/>
      <c r="BB74" s="520"/>
      <c r="BC74" s="535" t="str">
        <f t="shared" si="11"/>
        <v>Cli-1-2-4</v>
      </c>
      <c r="BD74" s="524"/>
      <c r="BE74" s="523"/>
      <c r="BF74" s="556"/>
      <c r="BG74" s="551"/>
      <c r="BH74" s="552"/>
      <c r="BI74" s="548"/>
      <c r="BJ74" s="564"/>
      <c r="BK74" s="554"/>
      <c r="BL74" s="564"/>
      <c r="BM74" s="554"/>
      <c r="BN74" s="564"/>
      <c r="BO74" s="565"/>
      <c r="BP74" s="73"/>
      <c r="BQ74" s="523"/>
      <c r="BR74" s="523"/>
      <c r="BS74" s="534"/>
      <c r="BT74" s="535"/>
      <c r="BU74" s="524"/>
      <c r="BV74" s="534"/>
    </row>
    <row r="75" spans="1:74" ht="27" thickBot="1" x14ac:dyDescent="0.3">
      <c r="A75" s="7" t="s">
        <v>422</v>
      </c>
      <c r="B75" s="7" t="s">
        <v>61</v>
      </c>
      <c r="C75" s="32" t="str">
        <f t="shared" si="7"/>
        <v>Climate change risk assessment</v>
      </c>
      <c r="D75" s="153">
        <v>3</v>
      </c>
      <c r="E75" s="146">
        <v>1</v>
      </c>
      <c r="F75" s="31" t="str">
        <f t="shared" si="12"/>
        <v>Cli-1-3-1</v>
      </c>
      <c r="G75" s="239" t="s">
        <v>163</v>
      </c>
      <c r="I75" s="47"/>
      <c r="J75" s="40"/>
      <c r="K75" s="47"/>
      <c r="L75" s="71"/>
      <c r="M75" s="58"/>
      <c r="N75" s="46" t="s">
        <v>232</v>
      </c>
      <c r="O75" s="81" t="s">
        <v>174</v>
      </c>
      <c r="P75" s="51">
        <v>0</v>
      </c>
      <c r="Q75" s="603"/>
      <c r="R75" s="38"/>
      <c r="S75" s="634"/>
      <c r="T75" s="622"/>
      <c r="U75" s="73"/>
      <c r="V75" s="578"/>
      <c r="W75" s="617"/>
      <c r="X75" s="38"/>
      <c r="Y75" s="511"/>
      <c r="Z75" s="91"/>
      <c r="AA75" s="89"/>
      <c r="AB75" s="89"/>
      <c r="AC75" s="86"/>
      <c r="AD75" s="580"/>
      <c r="AE75" s="85" t="str">
        <f t="shared" si="9"/>
        <v>Cli-1-3-1</v>
      </c>
      <c r="AF75" s="540"/>
      <c r="AG75" s="540"/>
      <c r="AH75" s="73"/>
      <c r="AI75" s="511"/>
      <c r="AJ75" s="38"/>
      <c r="AK75" s="511"/>
      <c r="AL75" s="520"/>
      <c r="AM75" s="521" t="str">
        <f t="shared" si="10"/>
        <v>Cli-1-3-1</v>
      </c>
      <c r="AN75" s="524"/>
      <c r="AO75" s="525"/>
      <c r="AP75" s="73"/>
      <c r="AQ75" s="557"/>
      <c r="AR75" s="554"/>
      <c r="AS75" s="564"/>
      <c r="AT75" s="554"/>
      <c r="AU75" s="564"/>
      <c r="AV75" s="554"/>
      <c r="AW75" s="564"/>
      <c r="AX75" s="563"/>
      <c r="AY75" s="556"/>
      <c r="AZ75" s="511"/>
      <c r="BA75" s="564"/>
      <c r="BB75" s="520"/>
      <c r="BC75" s="535" t="str">
        <f t="shared" si="11"/>
        <v>Cli-1-3-1</v>
      </c>
      <c r="BD75" s="524"/>
      <c r="BE75" s="525"/>
      <c r="BF75" s="556"/>
      <c r="BG75" s="557"/>
      <c r="BH75" s="553"/>
      <c r="BI75" s="554"/>
      <c r="BJ75" s="564"/>
      <c r="BK75" s="554"/>
      <c r="BL75" s="564"/>
      <c r="BM75" s="554"/>
      <c r="BN75" s="564"/>
      <c r="BO75" s="563"/>
      <c r="BP75" s="73"/>
      <c r="BQ75" s="525"/>
      <c r="BR75" s="525"/>
      <c r="BS75" s="534"/>
      <c r="BT75" s="535"/>
      <c r="BU75" s="524"/>
      <c r="BV75" s="534"/>
    </row>
    <row r="76" spans="1:74" ht="39.6" x14ac:dyDescent="0.25">
      <c r="A76" s="7" t="s">
        <v>422</v>
      </c>
      <c r="B76" s="7" t="s">
        <v>61</v>
      </c>
      <c r="C76" s="32" t="str">
        <f t="shared" si="7"/>
        <v>Climate change risk assessment</v>
      </c>
      <c r="D76" s="153">
        <v>3</v>
      </c>
      <c r="E76" s="146">
        <v>2</v>
      </c>
      <c r="F76" s="31" t="str">
        <f t="shared" si="12"/>
        <v>Cli-1-3-2</v>
      </c>
      <c r="G76" s="239" t="s">
        <v>164</v>
      </c>
      <c r="I76" s="47"/>
      <c r="J76" s="40"/>
      <c r="K76" s="47"/>
      <c r="L76" s="71"/>
      <c r="M76" s="58"/>
      <c r="N76" s="38"/>
      <c r="O76" s="78"/>
      <c r="P76" s="43"/>
      <c r="Q76" s="603"/>
      <c r="R76" s="38"/>
      <c r="S76" s="634"/>
      <c r="T76" s="622"/>
      <c r="U76" s="73"/>
      <c r="V76" s="578"/>
      <c r="W76" s="617"/>
      <c r="X76" s="38"/>
      <c r="Y76" s="511"/>
      <c r="Z76" s="511"/>
      <c r="AA76" s="78"/>
      <c r="AB76" s="78"/>
      <c r="AC76" s="86"/>
      <c r="AD76" s="513"/>
      <c r="AE76" s="85" t="str">
        <f t="shared" si="9"/>
        <v>Cli-1-3-2</v>
      </c>
      <c r="AF76" s="540"/>
      <c r="AG76" s="540"/>
      <c r="AH76" s="73"/>
      <c r="AI76" s="511"/>
      <c r="AJ76" s="38"/>
      <c r="AK76" s="511"/>
      <c r="AL76" s="520"/>
      <c r="AM76" s="521" t="str">
        <f t="shared" si="10"/>
        <v>Cli-1-3-2</v>
      </c>
      <c r="AN76" s="524"/>
      <c r="AO76" s="525"/>
      <c r="AP76" s="73"/>
      <c r="AQ76" s="557"/>
      <c r="AR76" s="554"/>
      <c r="AS76" s="564"/>
      <c r="AT76" s="554"/>
      <c r="AU76" s="564"/>
      <c r="AV76" s="554"/>
      <c r="AW76" s="564"/>
      <c r="AX76" s="565"/>
      <c r="AY76" s="556"/>
      <c r="AZ76" s="511"/>
      <c r="BA76" s="564"/>
      <c r="BB76" s="520"/>
      <c r="BC76" s="535" t="str">
        <f t="shared" si="11"/>
        <v>Cli-1-3-2</v>
      </c>
      <c r="BD76" s="524"/>
      <c r="BE76" s="525"/>
      <c r="BF76" s="556"/>
      <c r="BG76" s="557"/>
      <c r="BH76" s="559"/>
      <c r="BI76" s="554"/>
      <c r="BJ76" s="564"/>
      <c r="BK76" s="554"/>
      <c r="BL76" s="564"/>
      <c r="BM76" s="554"/>
      <c r="BN76" s="564"/>
      <c r="BO76" s="565"/>
      <c r="BP76" s="73"/>
      <c r="BQ76" s="525"/>
      <c r="BR76" s="525"/>
      <c r="BS76" s="534"/>
      <c r="BT76" s="535"/>
      <c r="BU76" s="524"/>
      <c r="BV76" s="534"/>
    </row>
    <row r="77" spans="1:74" ht="40.200000000000003" thickBot="1" x14ac:dyDescent="0.3">
      <c r="A77" s="7" t="s">
        <v>422</v>
      </c>
      <c r="B77" s="7" t="s">
        <v>61</v>
      </c>
      <c r="C77" s="32" t="str">
        <f t="shared" si="7"/>
        <v>Climate change risk assessment</v>
      </c>
      <c r="D77" s="153">
        <v>3</v>
      </c>
      <c r="E77" s="146">
        <v>3</v>
      </c>
      <c r="F77" s="31" t="str">
        <f t="shared" si="12"/>
        <v>Cli-1-3-3</v>
      </c>
      <c r="G77" s="239" t="s">
        <v>165</v>
      </c>
      <c r="I77" s="47"/>
      <c r="J77" s="40"/>
      <c r="K77" s="47"/>
      <c r="L77" s="71"/>
      <c r="M77" s="58"/>
      <c r="N77" s="56"/>
      <c r="O77" s="78"/>
      <c r="P77" s="43"/>
      <c r="Q77" s="603"/>
      <c r="R77" s="38"/>
      <c r="S77" s="634"/>
      <c r="T77" s="622"/>
      <c r="U77" s="73"/>
      <c r="V77" s="578"/>
      <c r="W77" s="617"/>
      <c r="X77" s="38"/>
      <c r="Y77" s="511"/>
      <c r="Z77" s="511"/>
      <c r="AA77" s="78"/>
      <c r="AB77" s="78"/>
      <c r="AC77" s="86"/>
      <c r="AD77" s="513"/>
      <c r="AE77" s="85" t="str">
        <f t="shared" si="9"/>
        <v>Cli-1-3-3</v>
      </c>
      <c r="AF77" s="540"/>
      <c r="AG77" s="540"/>
      <c r="AH77" s="73"/>
      <c r="AI77" s="511"/>
      <c r="AJ77" s="38"/>
      <c r="AK77" s="511"/>
      <c r="AL77" s="520"/>
      <c r="AM77" s="521" t="str">
        <f t="shared" si="10"/>
        <v>Cli-1-3-3</v>
      </c>
      <c r="AN77" s="524"/>
      <c r="AO77" s="526"/>
      <c r="AP77" s="73"/>
      <c r="AQ77" s="562"/>
      <c r="AR77" s="560"/>
      <c r="AS77" s="564"/>
      <c r="AT77" s="554"/>
      <c r="AU77" s="564"/>
      <c r="AV77" s="560"/>
      <c r="AW77" s="564"/>
      <c r="AX77" s="565"/>
      <c r="AY77" s="556"/>
      <c r="AZ77" s="511"/>
      <c r="BA77" s="564"/>
      <c r="BB77" s="520"/>
      <c r="BC77" s="535" t="str">
        <f t="shared" si="11"/>
        <v>Cli-1-3-3</v>
      </c>
      <c r="BD77" s="524"/>
      <c r="BE77" s="526"/>
      <c r="BF77" s="556"/>
      <c r="BG77" s="562"/>
      <c r="BH77" s="559"/>
      <c r="BI77" s="560"/>
      <c r="BJ77" s="564"/>
      <c r="BK77" s="554"/>
      <c r="BL77" s="564"/>
      <c r="BM77" s="560"/>
      <c r="BN77" s="564"/>
      <c r="BO77" s="565"/>
      <c r="BP77" s="73"/>
      <c r="BQ77" s="526"/>
      <c r="BR77" s="526"/>
      <c r="BS77" s="534"/>
      <c r="BT77" s="535"/>
      <c r="BU77" s="524"/>
      <c r="BV77" s="534"/>
    </row>
    <row r="78" spans="1:74" ht="79.8" thickBot="1" x14ac:dyDescent="0.3">
      <c r="A78" s="7" t="s">
        <v>422</v>
      </c>
      <c r="B78" s="7" t="s">
        <v>63</v>
      </c>
      <c r="C78" s="32" t="str">
        <f t="shared" si="7"/>
        <v xml:space="preserve">Adaptation options </v>
      </c>
      <c r="D78" s="153">
        <v>1</v>
      </c>
      <c r="E78" s="146">
        <v>1</v>
      </c>
      <c r="F78" s="31" t="str">
        <f t="shared" si="12"/>
        <v>Cli-2-1-1</v>
      </c>
      <c r="G78" s="239" t="s">
        <v>308</v>
      </c>
      <c r="H78" s="571">
        <f>'Weightings Calcs'!J14</f>
        <v>3</v>
      </c>
      <c r="I78" s="143">
        <f>'Weightings Calcs'!K14</f>
        <v>2</v>
      </c>
      <c r="J78" s="94">
        <f>K78/$H78</f>
        <v>0.69228106611284179</v>
      </c>
      <c r="K78" s="63">
        <f>'Weightings Calcs'!$N$14</f>
        <v>2.0768431983385254</v>
      </c>
      <c r="L78" s="71"/>
      <c r="M78" s="58">
        <v>1</v>
      </c>
      <c r="N78" s="46" t="s">
        <v>233</v>
      </c>
      <c r="O78" s="81" t="s">
        <v>174</v>
      </c>
      <c r="P78" s="51">
        <v>0</v>
      </c>
      <c r="Q78" s="602">
        <v>2</v>
      </c>
      <c r="R78" s="49">
        <f>Q78*J78</f>
        <v>1.3845621322256836</v>
      </c>
      <c r="S78" s="634" t="s">
        <v>965</v>
      </c>
      <c r="T78" s="622" t="s">
        <v>971</v>
      </c>
      <c r="U78" s="73"/>
      <c r="V78" s="538">
        <v>1</v>
      </c>
      <c r="W78" s="614">
        <v>1</v>
      </c>
      <c r="X78" s="50">
        <f>W78*J78</f>
        <v>0.69228106611284179</v>
      </c>
      <c r="Y78" s="60"/>
      <c r="Z78" s="87" t="s">
        <v>255</v>
      </c>
      <c r="AA78" s="88" t="s">
        <v>174</v>
      </c>
      <c r="AB78" s="89"/>
      <c r="AC78" s="90">
        <f>INDEX(lists_progress_status_tbl,MATCH(Z78,lists_progress_status,0),2)</f>
        <v>1</v>
      </c>
      <c r="AD78" s="546">
        <v>0</v>
      </c>
      <c r="AE78" s="85" t="str">
        <f t="shared" si="9"/>
        <v>Cli-2-1-1</v>
      </c>
      <c r="AF78" s="540" t="s">
        <v>893</v>
      </c>
      <c r="AG78" s="540"/>
      <c r="AH78" s="73"/>
      <c r="AI78" s="62">
        <v>0</v>
      </c>
      <c r="AJ78" s="50">
        <f>AI78*J78</f>
        <v>0</v>
      </c>
      <c r="AK78" s="511"/>
      <c r="AL78" s="520"/>
      <c r="AM78" s="521" t="str">
        <f t="shared" si="10"/>
        <v>Cli-2-1-1</v>
      </c>
      <c r="AN78" s="524"/>
      <c r="AO78" s="529"/>
      <c r="AP78" s="73"/>
      <c r="AQ78" s="567"/>
      <c r="AR78" s="568"/>
      <c r="AS78" s="547">
        <v>0</v>
      </c>
      <c r="AT78" s="548"/>
      <c r="AU78" s="547">
        <v>0</v>
      </c>
      <c r="AV78" s="548"/>
      <c r="AW78" s="547">
        <v>0</v>
      </c>
      <c r="AX78" s="549">
        <f>AW78*J78</f>
        <v>0</v>
      </c>
      <c r="AY78" s="556"/>
      <c r="AZ78" s="62"/>
      <c r="BA78" s="549">
        <f>AZ78*J78</f>
        <v>0</v>
      </c>
      <c r="BB78" s="520"/>
      <c r="BC78" s="535" t="str">
        <f t="shared" si="11"/>
        <v>Cli-2-1-1</v>
      </c>
      <c r="BD78" s="524"/>
      <c r="BE78" s="529"/>
      <c r="BF78" s="556"/>
      <c r="BG78" s="567"/>
      <c r="BH78" s="559"/>
      <c r="BI78" s="568"/>
      <c r="BJ78" s="547">
        <v>0</v>
      </c>
      <c r="BK78" s="548"/>
      <c r="BL78" s="547">
        <v>0</v>
      </c>
      <c r="BM78" s="548"/>
      <c r="BN78" s="547">
        <v>0</v>
      </c>
      <c r="BO78" s="549">
        <f>BN78*J78</f>
        <v>0</v>
      </c>
      <c r="BP78" s="73"/>
      <c r="BQ78" s="529"/>
      <c r="BR78" s="529"/>
      <c r="BS78" s="534"/>
      <c r="BT78" s="535"/>
      <c r="BU78" s="524"/>
      <c r="BV78" s="534"/>
    </row>
    <row r="79" spans="1:74" ht="27" thickBot="1" x14ac:dyDescent="0.3">
      <c r="A79" s="7" t="s">
        <v>422</v>
      </c>
      <c r="B79" s="7" t="s">
        <v>63</v>
      </c>
      <c r="C79" s="32" t="str">
        <f t="shared" si="7"/>
        <v xml:space="preserve">Adaptation options </v>
      </c>
      <c r="D79" s="153">
        <v>1</v>
      </c>
      <c r="E79" s="146">
        <v>2</v>
      </c>
      <c r="F79" s="31" t="str">
        <f t="shared" si="12"/>
        <v>Cli-2-1-2</v>
      </c>
      <c r="G79" s="239" t="s">
        <v>275</v>
      </c>
      <c r="I79" s="47"/>
      <c r="J79" s="47"/>
      <c r="K79" s="47"/>
      <c r="L79" s="71"/>
      <c r="M79" s="58"/>
      <c r="N79" s="56"/>
      <c r="O79" s="78"/>
      <c r="P79" s="43"/>
      <c r="Q79" s="603"/>
      <c r="R79" s="38"/>
      <c r="S79" s="634"/>
      <c r="T79" s="622" t="s">
        <v>972</v>
      </c>
      <c r="U79" s="73"/>
      <c r="V79" s="578"/>
      <c r="W79" s="617"/>
      <c r="X79" s="38"/>
      <c r="Y79" s="511"/>
      <c r="Z79" s="511"/>
      <c r="AA79" s="78"/>
      <c r="AB79" s="78"/>
      <c r="AC79" s="86"/>
      <c r="AD79" s="513"/>
      <c r="AE79" s="85" t="str">
        <f t="shared" si="9"/>
        <v>Cli-2-1-2</v>
      </c>
      <c r="AF79" s="540"/>
      <c r="AG79" s="540"/>
      <c r="AH79" s="73"/>
      <c r="AI79" s="511"/>
      <c r="AJ79" s="38"/>
      <c r="AK79" s="511"/>
      <c r="AL79" s="520"/>
      <c r="AM79" s="521" t="str">
        <f t="shared" si="10"/>
        <v>Cli-2-1-2</v>
      </c>
      <c r="AN79" s="524"/>
      <c r="AO79" s="529"/>
      <c r="AP79" s="73"/>
      <c r="AQ79" s="567"/>
      <c r="AR79" s="568"/>
      <c r="AS79" s="564"/>
      <c r="AT79" s="548"/>
      <c r="AU79" s="564"/>
      <c r="AV79" s="568"/>
      <c r="AW79" s="564"/>
      <c r="AX79" s="565"/>
      <c r="AY79" s="556"/>
      <c r="AZ79" s="511"/>
      <c r="BA79" s="564"/>
      <c r="BB79" s="520"/>
      <c r="BC79" s="535" t="str">
        <f t="shared" si="11"/>
        <v>Cli-2-1-2</v>
      </c>
      <c r="BD79" s="524"/>
      <c r="BE79" s="529"/>
      <c r="BF79" s="556"/>
      <c r="BG79" s="567"/>
      <c r="BH79" s="559"/>
      <c r="BI79" s="568"/>
      <c r="BJ79" s="564"/>
      <c r="BK79" s="548"/>
      <c r="BL79" s="564"/>
      <c r="BM79" s="568"/>
      <c r="BN79" s="564"/>
      <c r="BO79" s="565"/>
      <c r="BP79" s="73"/>
      <c r="BQ79" s="529"/>
      <c r="BR79" s="529"/>
      <c r="BS79" s="534"/>
      <c r="BT79" s="535"/>
      <c r="BU79" s="524"/>
      <c r="BV79" s="534"/>
    </row>
    <row r="80" spans="1:74" ht="27" thickBot="1" x14ac:dyDescent="0.3">
      <c r="A80" s="7" t="s">
        <v>422</v>
      </c>
      <c r="B80" s="7" t="s">
        <v>63</v>
      </c>
      <c r="C80" s="32" t="str">
        <f t="shared" si="7"/>
        <v xml:space="preserve">Adaptation options </v>
      </c>
      <c r="D80" s="153">
        <v>2</v>
      </c>
      <c r="E80" s="146">
        <v>1</v>
      </c>
      <c r="F80" s="31" t="str">
        <f t="shared" si="12"/>
        <v>Cli-2-2-1</v>
      </c>
      <c r="G80" s="239" t="s">
        <v>159</v>
      </c>
      <c r="I80" s="47"/>
      <c r="J80" s="47"/>
      <c r="K80" s="47"/>
      <c r="L80" s="71"/>
      <c r="M80" s="58"/>
      <c r="N80" s="46" t="s">
        <v>233</v>
      </c>
      <c r="O80" s="81" t="s">
        <v>174</v>
      </c>
      <c r="P80" s="51">
        <v>2</v>
      </c>
      <c r="Q80" s="603"/>
      <c r="R80" s="38"/>
      <c r="S80" s="634"/>
      <c r="T80" s="622"/>
      <c r="U80" s="73"/>
      <c r="V80" s="578"/>
      <c r="W80" s="617"/>
      <c r="X80" s="38"/>
      <c r="Y80" s="511"/>
      <c r="Z80" s="511"/>
      <c r="AA80" s="78"/>
      <c r="AB80" s="78"/>
      <c r="AC80" s="86"/>
      <c r="AD80" s="513"/>
      <c r="AE80" s="85" t="str">
        <f t="shared" si="9"/>
        <v>Cli-2-2-1</v>
      </c>
      <c r="AF80" s="540"/>
      <c r="AG80" s="540"/>
      <c r="AH80" s="73"/>
      <c r="AI80" s="511"/>
      <c r="AJ80" s="38"/>
      <c r="AK80" s="511"/>
      <c r="AL80" s="520"/>
      <c r="AM80" s="521" t="str">
        <f t="shared" si="10"/>
        <v>Cli-2-2-1</v>
      </c>
      <c r="AN80" s="524"/>
      <c r="AO80" s="529"/>
      <c r="AP80" s="73"/>
      <c r="AQ80" s="567"/>
      <c r="AR80" s="568"/>
      <c r="AS80" s="564"/>
      <c r="AT80" s="548"/>
      <c r="AU80" s="564"/>
      <c r="AV80" s="568"/>
      <c r="AW80" s="564"/>
      <c r="AX80" s="565"/>
      <c r="AY80" s="556"/>
      <c r="AZ80" s="511"/>
      <c r="BA80" s="564"/>
      <c r="BB80" s="520"/>
      <c r="BC80" s="535" t="str">
        <f t="shared" si="11"/>
        <v>Cli-2-2-1</v>
      </c>
      <c r="BD80" s="524"/>
      <c r="BE80" s="529"/>
      <c r="BF80" s="556"/>
      <c r="BG80" s="567"/>
      <c r="BH80" s="559"/>
      <c r="BI80" s="568"/>
      <c r="BJ80" s="564"/>
      <c r="BK80" s="548"/>
      <c r="BL80" s="564"/>
      <c r="BM80" s="568"/>
      <c r="BN80" s="564"/>
      <c r="BO80" s="565"/>
      <c r="BP80" s="73"/>
      <c r="BQ80" s="529"/>
      <c r="BR80" s="529"/>
      <c r="BS80" s="534"/>
      <c r="BT80" s="535"/>
      <c r="BU80" s="524"/>
      <c r="BV80" s="534"/>
    </row>
    <row r="81" spans="1:74" ht="40.200000000000003" thickBot="1" x14ac:dyDescent="0.3">
      <c r="A81" s="7" t="s">
        <v>422</v>
      </c>
      <c r="B81" s="7" t="s">
        <v>63</v>
      </c>
      <c r="C81" s="32" t="str">
        <f t="shared" si="7"/>
        <v xml:space="preserve">Adaptation options </v>
      </c>
      <c r="D81" s="153">
        <v>2</v>
      </c>
      <c r="E81" s="146">
        <v>2</v>
      </c>
      <c r="F81" s="31" t="str">
        <f t="shared" si="12"/>
        <v>Cli-2-2-2</v>
      </c>
      <c r="G81" s="239" t="s">
        <v>309</v>
      </c>
      <c r="I81" s="47"/>
      <c r="J81" s="47"/>
      <c r="K81" s="47"/>
      <c r="L81" s="71"/>
      <c r="M81" s="58"/>
      <c r="N81" s="54"/>
      <c r="O81" s="78"/>
      <c r="P81" s="43"/>
      <c r="Q81" s="603"/>
      <c r="R81" s="38"/>
      <c r="S81" s="634"/>
      <c r="T81" s="622"/>
      <c r="U81" s="73"/>
      <c r="V81" s="578"/>
      <c r="W81" s="617"/>
      <c r="X81" s="38"/>
      <c r="Y81" s="511"/>
      <c r="Z81" s="511"/>
      <c r="AA81" s="78"/>
      <c r="AB81" s="78"/>
      <c r="AC81" s="86"/>
      <c r="AD81" s="513"/>
      <c r="AE81" s="85" t="str">
        <f t="shared" si="9"/>
        <v>Cli-2-2-2</v>
      </c>
      <c r="AF81" s="540"/>
      <c r="AG81" s="540"/>
      <c r="AH81" s="73"/>
      <c r="AI81" s="511"/>
      <c r="AJ81" s="38"/>
      <c r="AK81" s="511"/>
      <c r="AL81" s="520"/>
      <c r="AM81" s="521" t="str">
        <f t="shared" si="10"/>
        <v>Cli-2-2-2</v>
      </c>
      <c r="AN81" s="524"/>
      <c r="AO81" s="529"/>
      <c r="AP81" s="73"/>
      <c r="AQ81" s="567"/>
      <c r="AR81" s="568"/>
      <c r="AS81" s="564"/>
      <c r="AT81" s="548"/>
      <c r="AU81" s="564"/>
      <c r="AV81" s="568"/>
      <c r="AW81" s="564"/>
      <c r="AX81" s="565"/>
      <c r="AY81" s="556"/>
      <c r="AZ81" s="511"/>
      <c r="BA81" s="564"/>
      <c r="BB81" s="520"/>
      <c r="BC81" s="535" t="str">
        <f t="shared" si="11"/>
        <v>Cli-2-2-2</v>
      </c>
      <c r="BD81" s="524"/>
      <c r="BE81" s="529"/>
      <c r="BF81" s="556"/>
      <c r="BG81" s="567"/>
      <c r="BH81" s="559"/>
      <c r="BI81" s="568"/>
      <c r="BJ81" s="564"/>
      <c r="BK81" s="548"/>
      <c r="BL81" s="564"/>
      <c r="BM81" s="568"/>
      <c r="BN81" s="564"/>
      <c r="BO81" s="565"/>
      <c r="BP81" s="73"/>
      <c r="BQ81" s="529"/>
      <c r="BR81" s="529"/>
      <c r="BS81" s="534"/>
      <c r="BT81" s="535"/>
      <c r="BU81" s="524"/>
      <c r="BV81" s="534"/>
    </row>
    <row r="82" spans="1:74" ht="14.4" thickBot="1" x14ac:dyDescent="0.3">
      <c r="A82" s="7" t="s">
        <v>422</v>
      </c>
      <c r="B82" s="7" t="s">
        <v>63</v>
      </c>
      <c r="C82" s="32" t="str">
        <f t="shared" si="7"/>
        <v xml:space="preserve">Adaptation options </v>
      </c>
      <c r="D82" s="153">
        <v>3</v>
      </c>
      <c r="E82" s="146">
        <v>1</v>
      </c>
      <c r="F82" s="31" t="str">
        <f t="shared" si="12"/>
        <v>Cli-2-3-1</v>
      </c>
      <c r="G82" s="239" t="s">
        <v>163</v>
      </c>
      <c r="I82" s="47"/>
      <c r="J82" s="47"/>
      <c r="K82" s="47"/>
      <c r="L82" s="71"/>
      <c r="M82" s="58"/>
      <c r="N82" s="46" t="s">
        <v>234</v>
      </c>
      <c r="O82" s="81" t="s">
        <v>174</v>
      </c>
      <c r="P82" s="51">
        <v>0</v>
      </c>
      <c r="Q82" s="603"/>
      <c r="R82" s="38"/>
      <c r="S82" s="634"/>
      <c r="T82" s="622"/>
      <c r="U82" s="73"/>
      <c r="V82" s="578"/>
      <c r="W82" s="617"/>
      <c r="X82" s="38"/>
      <c r="Y82" s="511"/>
      <c r="Z82" s="511"/>
      <c r="AA82" s="78"/>
      <c r="AB82" s="78"/>
      <c r="AC82" s="86"/>
      <c r="AD82" s="513"/>
      <c r="AE82" s="85" t="str">
        <f t="shared" si="9"/>
        <v>Cli-2-3-1</v>
      </c>
      <c r="AF82" s="540"/>
      <c r="AG82" s="540"/>
      <c r="AH82" s="73"/>
      <c r="AI82" s="511"/>
      <c r="AJ82" s="38"/>
      <c r="AK82" s="511"/>
      <c r="AL82" s="520"/>
      <c r="AM82" s="521" t="str">
        <f t="shared" si="10"/>
        <v>Cli-2-3-1</v>
      </c>
      <c r="AN82" s="524"/>
      <c r="AO82" s="529"/>
      <c r="AP82" s="73"/>
      <c r="AQ82" s="567"/>
      <c r="AR82" s="568"/>
      <c r="AS82" s="564"/>
      <c r="AT82" s="548"/>
      <c r="AU82" s="564"/>
      <c r="AV82" s="568"/>
      <c r="AW82" s="564"/>
      <c r="AX82" s="565"/>
      <c r="AY82" s="556"/>
      <c r="AZ82" s="511"/>
      <c r="BA82" s="564"/>
      <c r="BB82" s="520"/>
      <c r="BC82" s="535" t="str">
        <f t="shared" si="11"/>
        <v>Cli-2-3-1</v>
      </c>
      <c r="BD82" s="524"/>
      <c r="BE82" s="529"/>
      <c r="BF82" s="556"/>
      <c r="BG82" s="567"/>
      <c r="BH82" s="559"/>
      <c r="BI82" s="568"/>
      <c r="BJ82" s="564"/>
      <c r="BK82" s="548"/>
      <c r="BL82" s="564"/>
      <c r="BM82" s="568"/>
      <c r="BN82" s="564"/>
      <c r="BO82" s="565"/>
      <c r="BP82" s="73"/>
      <c r="BQ82" s="529"/>
      <c r="BR82" s="529"/>
      <c r="BS82" s="534"/>
      <c r="BT82" s="535"/>
      <c r="BU82" s="524"/>
      <c r="BV82" s="534"/>
    </row>
    <row r="83" spans="1:74" ht="39.6" x14ac:dyDescent="0.25">
      <c r="A83" s="7" t="s">
        <v>422</v>
      </c>
      <c r="B83" s="7" t="s">
        <v>63</v>
      </c>
      <c r="C83" s="32" t="str">
        <f t="shared" si="7"/>
        <v xml:space="preserve">Adaptation options </v>
      </c>
      <c r="D83" s="153">
        <v>3</v>
      </c>
      <c r="E83" s="146">
        <v>2</v>
      </c>
      <c r="F83" s="31" t="str">
        <f t="shared" si="12"/>
        <v>Cli-2-3-2</v>
      </c>
      <c r="G83" s="239" t="s">
        <v>276</v>
      </c>
      <c r="I83" s="47"/>
      <c r="J83" s="47"/>
      <c r="K83" s="47"/>
      <c r="L83" s="71"/>
      <c r="M83" s="58"/>
      <c r="N83" s="54"/>
      <c r="O83" s="78"/>
      <c r="P83" s="43"/>
      <c r="Q83" s="603"/>
      <c r="R83" s="38"/>
      <c r="S83" s="634"/>
      <c r="T83" s="622"/>
      <c r="U83" s="73"/>
      <c r="V83" s="578"/>
      <c r="W83" s="617"/>
      <c r="X83" s="38"/>
      <c r="Y83" s="511"/>
      <c r="Z83" s="511"/>
      <c r="AA83" s="78"/>
      <c r="AB83" s="78"/>
      <c r="AC83" s="86"/>
      <c r="AD83" s="513"/>
      <c r="AE83" s="85" t="str">
        <f t="shared" si="9"/>
        <v>Cli-2-3-2</v>
      </c>
      <c r="AF83" s="540"/>
      <c r="AG83" s="540"/>
      <c r="AH83" s="73"/>
      <c r="AI83" s="511"/>
      <c r="AJ83" s="38"/>
      <c r="AK83" s="511"/>
      <c r="AL83" s="520"/>
      <c r="AM83" s="521" t="str">
        <f t="shared" si="10"/>
        <v>Cli-2-3-2</v>
      </c>
      <c r="AN83" s="524"/>
      <c r="AO83" s="529"/>
      <c r="AP83" s="73"/>
      <c r="AQ83" s="567"/>
      <c r="AR83" s="568"/>
      <c r="AS83" s="564"/>
      <c r="AT83" s="548"/>
      <c r="AU83" s="564"/>
      <c r="AV83" s="568"/>
      <c r="AW83" s="564"/>
      <c r="AX83" s="565"/>
      <c r="AY83" s="556"/>
      <c r="AZ83" s="511"/>
      <c r="BA83" s="564"/>
      <c r="BB83" s="520"/>
      <c r="BC83" s="535" t="str">
        <f t="shared" si="11"/>
        <v>Cli-2-3-2</v>
      </c>
      <c r="BD83" s="524"/>
      <c r="BE83" s="529"/>
      <c r="BF83" s="556"/>
      <c r="BG83" s="567"/>
      <c r="BH83" s="559"/>
      <c r="BI83" s="568"/>
      <c r="BJ83" s="564"/>
      <c r="BK83" s="548"/>
      <c r="BL83" s="564"/>
      <c r="BM83" s="568"/>
      <c r="BN83" s="564"/>
      <c r="BO83" s="565"/>
      <c r="BP83" s="73"/>
      <c r="BQ83" s="529"/>
      <c r="BR83" s="529"/>
      <c r="BS83" s="534"/>
      <c r="BT83" s="535"/>
      <c r="BU83" s="524"/>
      <c r="BV83" s="534"/>
    </row>
    <row r="84" spans="1:74" ht="39.6" x14ac:dyDescent="0.25">
      <c r="A84" s="7" t="s">
        <v>422</v>
      </c>
      <c r="B84" s="7" t="s">
        <v>63</v>
      </c>
      <c r="C84" s="32" t="str">
        <f t="shared" si="7"/>
        <v xml:space="preserve">Adaptation options </v>
      </c>
      <c r="D84" s="153">
        <v>3</v>
      </c>
      <c r="E84" s="146">
        <v>3</v>
      </c>
      <c r="F84" s="31" t="str">
        <f t="shared" si="12"/>
        <v>Cli-2-3-3</v>
      </c>
      <c r="G84" s="239" t="s">
        <v>310</v>
      </c>
      <c r="I84" s="47"/>
      <c r="J84" s="47"/>
      <c r="K84" s="47"/>
      <c r="L84" s="71"/>
      <c r="M84" s="58"/>
      <c r="N84" s="38"/>
      <c r="O84" s="78"/>
      <c r="P84" s="43"/>
      <c r="Q84" s="603"/>
      <c r="R84" s="38"/>
      <c r="S84" s="634"/>
      <c r="T84" s="622"/>
      <c r="U84" s="73"/>
      <c r="V84" s="578"/>
      <c r="W84" s="617"/>
      <c r="X84" s="38"/>
      <c r="Y84" s="511"/>
      <c r="Z84" s="511"/>
      <c r="AA84" s="78"/>
      <c r="AB84" s="78"/>
      <c r="AC84" s="86"/>
      <c r="AD84" s="513"/>
      <c r="AE84" s="85"/>
      <c r="AF84" s="540"/>
      <c r="AG84" s="540"/>
      <c r="AH84" s="73"/>
      <c r="AI84" s="511"/>
      <c r="AJ84" s="38"/>
      <c r="AK84" s="511"/>
      <c r="AL84" s="520"/>
      <c r="AM84" s="521"/>
      <c r="AN84" s="524"/>
      <c r="AO84" s="529"/>
      <c r="AP84" s="73"/>
      <c r="AQ84" s="567"/>
      <c r="AR84" s="568"/>
      <c r="AS84" s="564"/>
      <c r="AT84" s="548"/>
      <c r="AU84" s="564"/>
      <c r="AV84" s="568"/>
      <c r="AW84" s="564"/>
      <c r="AX84" s="565"/>
      <c r="AY84" s="556"/>
      <c r="AZ84" s="511"/>
      <c r="BA84" s="564"/>
      <c r="BB84" s="520"/>
      <c r="BC84" s="535"/>
      <c r="BD84" s="524"/>
      <c r="BE84" s="529"/>
      <c r="BF84" s="556"/>
      <c r="BG84" s="567"/>
      <c r="BH84" s="559"/>
      <c r="BI84" s="568"/>
      <c r="BJ84" s="564"/>
      <c r="BK84" s="548"/>
      <c r="BL84" s="564"/>
      <c r="BM84" s="568"/>
      <c r="BN84" s="564"/>
      <c r="BO84" s="565"/>
      <c r="BP84" s="73"/>
      <c r="BQ84" s="529"/>
      <c r="BR84" s="529"/>
      <c r="BS84" s="534"/>
      <c r="BT84" s="535"/>
      <c r="BU84" s="524"/>
      <c r="BV84" s="534"/>
    </row>
    <row r="85" spans="1:74" ht="27" thickBot="1" x14ac:dyDescent="0.3">
      <c r="A85" s="7" t="s">
        <v>422</v>
      </c>
      <c r="B85" s="7" t="s">
        <v>63</v>
      </c>
      <c r="C85" s="32" t="str">
        <f t="shared" si="7"/>
        <v xml:space="preserve">Adaptation options </v>
      </c>
      <c r="D85" s="153">
        <v>3</v>
      </c>
      <c r="E85" s="146">
        <v>4</v>
      </c>
      <c r="F85" s="31" t="str">
        <f t="shared" si="12"/>
        <v>Cli-2-3-4</v>
      </c>
      <c r="G85" s="239" t="s">
        <v>277</v>
      </c>
      <c r="I85" s="47"/>
      <c r="J85" s="47"/>
      <c r="K85" s="47"/>
      <c r="L85" s="71"/>
      <c r="M85" s="58"/>
      <c r="N85" s="56"/>
      <c r="O85" s="78"/>
      <c r="P85" s="43"/>
      <c r="Q85" s="603"/>
      <c r="R85" s="38"/>
      <c r="S85" s="634"/>
      <c r="T85" s="622"/>
      <c r="U85" s="73"/>
      <c r="V85" s="578"/>
      <c r="W85" s="617"/>
      <c r="X85" s="38"/>
      <c r="Y85" s="511"/>
      <c r="Z85" s="511"/>
      <c r="AA85" s="78"/>
      <c r="AB85" s="78"/>
      <c r="AC85" s="86"/>
      <c r="AD85" s="513"/>
      <c r="AE85" s="85" t="str">
        <f t="shared" ref="AE85:AE108" si="13">F85</f>
        <v>Cli-2-3-4</v>
      </c>
      <c r="AF85" s="540"/>
      <c r="AG85" s="540"/>
      <c r="AH85" s="73"/>
      <c r="AI85" s="511"/>
      <c r="AJ85" s="38"/>
      <c r="AK85" s="511"/>
      <c r="AL85" s="520"/>
      <c r="AM85" s="521" t="str">
        <f t="shared" ref="AM85:AM108" si="14">F85</f>
        <v>Cli-2-3-4</v>
      </c>
      <c r="AN85" s="524"/>
      <c r="AO85" s="529"/>
      <c r="AP85" s="73"/>
      <c r="AQ85" s="567"/>
      <c r="AR85" s="568"/>
      <c r="AS85" s="564"/>
      <c r="AT85" s="548"/>
      <c r="AU85" s="564"/>
      <c r="AV85" s="568"/>
      <c r="AW85" s="564"/>
      <c r="AX85" s="565"/>
      <c r="AY85" s="556"/>
      <c r="AZ85" s="511"/>
      <c r="BA85" s="564"/>
      <c r="BB85" s="520"/>
      <c r="BC85" s="535" t="str">
        <f t="shared" ref="BC85:BC108" si="15">F85</f>
        <v>Cli-2-3-4</v>
      </c>
      <c r="BD85" s="524"/>
      <c r="BE85" s="529"/>
      <c r="BF85" s="556"/>
      <c r="BG85" s="567"/>
      <c r="BH85" s="559"/>
      <c r="BI85" s="568"/>
      <c r="BJ85" s="564"/>
      <c r="BK85" s="548"/>
      <c r="BL85" s="564"/>
      <c r="BM85" s="568"/>
      <c r="BN85" s="564"/>
      <c r="BO85" s="565"/>
      <c r="BP85" s="73"/>
      <c r="BQ85" s="529"/>
      <c r="BR85" s="529"/>
      <c r="BS85" s="534"/>
      <c r="BT85" s="535"/>
      <c r="BU85" s="524"/>
      <c r="BV85" s="534"/>
    </row>
    <row r="86" spans="1:74" ht="79.8" thickBot="1" x14ac:dyDescent="0.3">
      <c r="A86" s="7" t="s">
        <v>433</v>
      </c>
      <c r="B86" s="7" t="s">
        <v>65</v>
      </c>
      <c r="C86" s="32" t="str">
        <f t="shared" si="7"/>
        <v>Energy and carbon monitoring and reduction</v>
      </c>
      <c r="D86" s="153">
        <v>1</v>
      </c>
      <c r="E86" s="146">
        <v>1</v>
      </c>
      <c r="F86" s="31" t="str">
        <f>B86&amp;"-"&amp;D86&amp;"-"&amp;E86</f>
        <v>Ene-1-1-1</v>
      </c>
      <c r="G86" s="239" t="s">
        <v>182</v>
      </c>
      <c r="H86" s="571">
        <f>'Weightings Calcs'!J15</f>
        <v>3</v>
      </c>
      <c r="I86" s="143">
        <f>'Weightings Calcs'!K15</f>
        <v>3</v>
      </c>
      <c r="J86" s="94">
        <f>K86/$H86</f>
        <v>3.7383177570093458</v>
      </c>
      <c r="K86" s="63">
        <f>'Weightings Calcs'!$N$15</f>
        <v>11.214953271028037</v>
      </c>
      <c r="L86" s="70"/>
      <c r="M86" s="58"/>
      <c r="N86" s="46" t="s">
        <v>232</v>
      </c>
      <c r="O86" s="81" t="s">
        <v>174</v>
      </c>
      <c r="P86" s="51">
        <v>0</v>
      </c>
      <c r="Q86" s="602">
        <v>0</v>
      </c>
      <c r="R86" s="49">
        <f>Q86*J86</f>
        <v>0</v>
      </c>
      <c r="S86" s="545" t="s">
        <v>884</v>
      </c>
      <c r="T86" s="624"/>
      <c r="U86" s="75"/>
      <c r="V86" s="538">
        <v>1</v>
      </c>
      <c r="W86" s="614">
        <v>2</v>
      </c>
      <c r="X86" s="50">
        <f>W86*J86</f>
        <v>7.4766355140186915</v>
      </c>
      <c r="Y86" s="60"/>
      <c r="Z86" s="87" t="s">
        <v>255</v>
      </c>
      <c r="AA86" s="88" t="s">
        <v>174</v>
      </c>
      <c r="AB86" s="89"/>
      <c r="AC86" s="90">
        <f>INDEX(lists_progress_status_tbl,MATCH(Z86,lists_progress_status,0),2)</f>
        <v>1</v>
      </c>
      <c r="AD86" s="546">
        <v>0</v>
      </c>
      <c r="AE86" s="85" t="str">
        <f t="shared" si="13"/>
        <v>Ene-1-1-1</v>
      </c>
      <c r="AF86" s="545" t="s">
        <v>1005</v>
      </c>
      <c r="AG86" s="545" t="s">
        <v>978</v>
      </c>
      <c r="AH86" s="75"/>
      <c r="AI86" s="62">
        <v>0</v>
      </c>
      <c r="AJ86" s="50">
        <f>AI86*J86</f>
        <v>0</v>
      </c>
      <c r="AK86" s="519"/>
      <c r="AL86" s="520"/>
      <c r="AM86" s="521" t="str">
        <f t="shared" si="14"/>
        <v>Ene-1-1-1</v>
      </c>
      <c r="AN86" s="524"/>
      <c r="AO86" s="523"/>
      <c r="AP86" s="75"/>
      <c r="AQ86" s="551"/>
      <c r="AR86" s="548"/>
      <c r="AS86" s="547">
        <v>0</v>
      </c>
      <c r="AT86" s="548"/>
      <c r="AU86" s="547">
        <v>0</v>
      </c>
      <c r="AV86" s="548"/>
      <c r="AW86" s="547"/>
      <c r="AX86" s="549">
        <f>AW86*J86</f>
        <v>0</v>
      </c>
      <c r="AY86" s="569"/>
      <c r="AZ86" s="62"/>
      <c r="BA86" s="549">
        <f>AZ86*J86</f>
        <v>0</v>
      </c>
      <c r="BB86" s="520"/>
      <c r="BC86" s="535" t="str">
        <f t="shared" si="15"/>
        <v>Ene-1-1-1</v>
      </c>
      <c r="BD86" s="524"/>
      <c r="BE86" s="523"/>
      <c r="BF86" s="569"/>
      <c r="BG86" s="551"/>
      <c r="BH86" s="552"/>
      <c r="BI86" s="548"/>
      <c r="BJ86" s="547">
        <v>0</v>
      </c>
      <c r="BK86" s="548"/>
      <c r="BL86" s="547">
        <v>0</v>
      </c>
      <c r="BM86" s="548"/>
      <c r="BN86" s="547">
        <v>0</v>
      </c>
      <c r="BO86" s="549">
        <f>BN86*J86</f>
        <v>0</v>
      </c>
      <c r="BP86" s="75"/>
      <c r="BQ86" s="523"/>
      <c r="BR86" s="523"/>
      <c r="BS86" s="534"/>
      <c r="BT86" s="535"/>
      <c r="BU86" s="524"/>
      <c r="BV86" s="534"/>
    </row>
    <row r="87" spans="1:74" ht="53.4" thickBot="1" x14ac:dyDescent="0.3">
      <c r="A87" s="7" t="s">
        <v>433</v>
      </c>
      <c r="B87" s="7" t="s">
        <v>65</v>
      </c>
      <c r="C87" s="32" t="str">
        <f t="shared" si="7"/>
        <v>Energy and carbon monitoring and reduction</v>
      </c>
      <c r="D87" s="153">
        <v>3</v>
      </c>
      <c r="E87" s="146">
        <v>1</v>
      </c>
      <c r="F87" s="31" t="str">
        <f t="shared" ref="F87:F117" si="16">B87&amp;"-"&amp;D87&amp;"-"&amp;E87</f>
        <v>Ene-1-3-1</v>
      </c>
      <c r="G87" s="239" t="s">
        <v>17</v>
      </c>
      <c r="I87" s="47"/>
      <c r="J87" s="40"/>
      <c r="K87" s="47"/>
      <c r="L87" s="71"/>
      <c r="M87" s="58"/>
      <c r="N87" s="46" t="s">
        <v>232</v>
      </c>
      <c r="O87" s="81" t="s">
        <v>174</v>
      </c>
      <c r="P87" s="51">
        <v>0</v>
      </c>
      <c r="Q87" s="603"/>
      <c r="R87" s="38"/>
      <c r="S87" s="545" t="s">
        <v>894</v>
      </c>
      <c r="T87" s="624"/>
      <c r="U87" s="75"/>
      <c r="V87" s="578"/>
      <c r="W87" s="617"/>
      <c r="X87" s="38"/>
      <c r="Y87" s="511"/>
      <c r="Z87" s="91"/>
      <c r="AA87" s="89"/>
      <c r="AB87" s="89"/>
      <c r="AC87" s="86"/>
      <c r="AD87" s="580"/>
      <c r="AE87" s="85" t="str">
        <f t="shared" si="13"/>
        <v>Ene-1-3-1</v>
      </c>
      <c r="AF87" s="545" t="s">
        <v>1006</v>
      </c>
      <c r="AG87" s="545"/>
      <c r="AH87" s="75"/>
      <c r="AI87" s="511"/>
      <c r="AJ87" s="38"/>
      <c r="AK87" s="511"/>
      <c r="AL87" s="520"/>
      <c r="AM87" s="521" t="str">
        <f t="shared" si="14"/>
        <v>Ene-1-3-1</v>
      </c>
      <c r="AN87" s="524"/>
      <c r="AO87" s="525"/>
      <c r="AP87" s="75"/>
      <c r="AQ87" s="557"/>
      <c r="AR87" s="554"/>
      <c r="AS87" s="564"/>
      <c r="AT87" s="554"/>
      <c r="AU87" s="564"/>
      <c r="AV87" s="560"/>
      <c r="AW87" s="564"/>
      <c r="AX87" s="563"/>
      <c r="AY87" s="569"/>
      <c r="AZ87" s="511"/>
      <c r="BA87" s="564"/>
      <c r="BB87" s="520"/>
      <c r="BC87" s="535" t="str">
        <f t="shared" si="15"/>
        <v>Ene-1-3-1</v>
      </c>
      <c r="BD87" s="524"/>
      <c r="BE87" s="525"/>
      <c r="BF87" s="569"/>
      <c r="BG87" s="557"/>
      <c r="BH87" s="559"/>
      <c r="BI87" s="554"/>
      <c r="BJ87" s="564"/>
      <c r="BK87" s="554"/>
      <c r="BL87" s="564"/>
      <c r="BM87" s="560"/>
      <c r="BN87" s="564"/>
      <c r="BO87" s="563"/>
      <c r="BP87" s="75"/>
      <c r="BQ87" s="525"/>
      <c r="BR87" s="525"/>
      <c r="BS87" s="534"/>
      <c r="BT87" s="535"/>
      <c r="BU87" s="524"/>
      <c r="BV87" s="534"/>
    </row>
    <row r="88" spans="1:74" ht="53.4" thickBot="1" x14ac:dyDescent="0.3">
      <c r="A88" s="7" t="s">
        <v>433</v>
      </c>
      <c r="B88" s="7" t="s">
        <v>65</v>
      </c>
      <c r="C88" s="32" t="str">
        <f t="shared" si="7"/>
        <v>Energy and carbon monitoring and reduction</v>
      </c>
      <c r="D88" s="153">
        <v>3</v>
      </c>
      <c r="E88" s="146">
        <v>2</v>
      </c>
      <c r="F88" s="31" t="str">
        <f t="shared" si="16"/>
        <v>Ene-1-3-2</v>
      </c>
      <c r="G88" s="242" t="s">
        <v>356</v>
      </c>
      <c r="I88" s="47"/>
      <c r="J88" s="40"/>
      <c r="K88" s="47"/>
      <c r="L88" s="71"/>
      <c r="M88" s="58"/>
      <c r="N88" s="54"/>
      <c r="O88" s="78"/>
      <c r="P88" s="43"/>
      <c r="Q88" s="603"/>
      <c r="R88" s="38"/>
      <c r="S88" s="635"/>
      <c r="T88" s="624"/>
      <c r="U88" s="75"/>
      <c r="V88" s="578"/>
      <c r="W88" s="617"/>
      <c r="X88" s="38"/>
      <c r="Y88" s="511"/>
      <c r="Z88" s="511"/>
      <c r="AA88" s="78"/>
      <c r="AB88" s="78"/>
      <c r="AC88" s="86"/>
      <c r="AD88" s="513"/>
      <c r="AE88" s="85" t="str">
        <f t="shared" si="13"/>
        <v>Ene-1-3-2</v>
      </c>
      <c r="AF88" s="545"/>
      <c r="AG88" s="545"/>
      <c r="AH88" s="75"/>
      <c r="AI88" s="511"/>
      <c r="AJ88" s="38"/>
      <c r="AK88" s="511"/>
      <c r="AL88" s="520"/>
      <c r="AM88" s="521" t="str">
        <f t="shared" si="14"/>
        <v>Ene-1-3-2</v>
      </c>
      <c r="AN88" s="524"/>
      <c r="AO88" s="523"/>
      <c r="AP88" s="75"/>
      <c r="AQ88" s="551"/>
      <c r="AR88" s="548"/>
      <c r="AS88" s="564"/>
      <c r="AT88" s="554"/>
      <c r="AU88" s="564"/>
      <c r="AV88" s="554"/>
      <c r="AW88" s="564"/>
      <c r="AX88" s="565"/>
      <c r="AY88" s="569"/>
      <c r="AZ88" s="511"/>
      <c r="BA88" s="564"/>
      <c r="BB88" s="520"/>
      <c r="BC88" s="535" t="str">
        <f t="shared" si="15"/>
        <v>Ene-1-3-2</v>
      </c>
      <c r="BD88" s="524"/>
      <c r="BE88" s="523"/>
      <c r="BF88" s="569"/>
      <c r="BG88" s="551"/>
      <c r="BH88" s="552"/>
      <c r="BI88" s="548"/>
      <c r="BJ88" s="564"/>
      <c r="BK88" s="554"/>
      <c r="BL88" s="564"/>
      <c r="BM88" s="554"/>
      <c r="BN88" s="564"/>
      <c r="BO88" s="565"/>
      <c r="BP88" s="75"/>
      <c r="BQ88" s="523"/>
      <c r="BR88" s="523"/>
      <c r="BS88" s="534"/>
      <c r="BT88" s="535"/>
      <c r="BU88" s="524"/>
      <c r="BV88" s="534"/>
    </row>
    <row r="89" spans="1:74" ht="145.80000000000001" thickBot="1" x14ac:dyDescent="0.3">
      <c r="A89" s="7" t="s">
        <v>433</v>
      </c>
      <c r="B89" s="7" t="s">
        <v>67</v>
      </c>
      <c r="C89" s="32" t="str">
        <f t="shared" si="7"/>
        <v>Use of renewable energy</v>
      </c>
      <c r="D89" s="153">
        <v>1</v>
      </c>
      <c r="E89" s="146">
        <v>1</v>
      </c>
      <c r="F89" s="31" t="str">
        <f t="shared" si="16"/>
        <v>Ene-2-1-1</v>
      </c>
      <c r="G89" s="239" t="s">
        <v>183</v>
      </c>
      <c r="H89" s="571">
        <f>'Weightings Calcs'!J16</f>
        <v>3</v>
      </c>
      <c r="I89" s="143">
        <f>'Weightings Calcs'!K16</f>
        <v>3</v>
      </c>
      <c r="J89" s="94">
        <f>K89/$H89</f>
        <v>0.62305295950155759</v>
      </c>
      <c r="K89" s="63">
        <f>'Weightings Calcs'!$N$16</f>
        <v>1.8691588785046727</v>
      </c>
      <c r="L89" s="70"/>
      <c r="M89" s="58"/>
      <c r="N89" s="46" t="s">
        <v>235</v>
      </c>
      <c r="O89" s="81" t="s">
        <v>174</v>
      </c>
      <c r="P89" s="51">
        <v>0</v>
      </c>
      <c r="Q89" s="602">
        <v>0</v>
      </c>
      <c r="R89" s="49">
        <f>Q89*J89</f>
        <v>0</v>
      </c>
      <c r="S89" s="635" t="s">
        <v>891</v>
      </c>
      <c r="T89" s="624"/>
      <c r="U89" s="75"/>
      <c r="V89" s="538">
        <v>1</v>
      </c>
      <c r="W89" s="614">
        <v>1</v>
      </c>
      <c r="X89" s="50">
        <f>W89*J89</f>
        <v>0.62305295950155759</v>
      </c>
      <c r="Y89" s="60"/>
      <c r="Z89" s="87" t="s">
        <v>255</v>
      </c>
      <c r="AA89" s="88" t="s">
        <v>174</v>
      </c>
      <c r="AB89" s="89"/>
      <c r="AC89" s="90">
        <f>INDEX(lists_progress_status_tbl,MATCH(Z89,lists_progress_status,0),2)</f>
        <v>1</v>
      </c>
      <c r="AD89" s="546">
        <v>0</v>
      </c>
      <c r="AE89" s="85" t="str">
        <f t="shared" si="13"/>
        <v>Ene-2-1-1</v>
      </c>
      <c r="AF89" s="545" t="s">
        <v>979</v>
      </c>
      <c r="AG89" s="545" t="s">
        <v>1083</v>
      </c>
      <c r="AH89" s="75"/>
      <c r="AI89" s="62">
        <v>0</v>
      </c>
      <c r="AJ89" s="50">
        <f>AI89*J89</f>
        <v>0</v>
      </c>
      <c r="AK89" s="519"/>
      <c r="AL89" s="520"/>
      <c r="AM89" s="521" t="str">
        <f t="shared" si="14"/>
        <v>Ene-2-1-1</v>
      </c>
      <c r="AN89" s="524"/>
      <c r="AO89" s="525"/>
      <c r="AP89" s="75"/>
      <c r="AQ89" s="551"/>
      <c r="AR89" s="548"/>
      <c r="AS89" s="547">
        <v>0</v>
      </c>
      <c r="AT89" s="548"/>
      <c r="AU89" s="547">
        <v>0</v>
      </c>
      <c r="AV89" s="548"/>
      <c r="AW89" s="547">
        <v>0</v>
      </c>
      <c r="AX89" s="549">
        <f>AW89*J89</f>
        <v>0</v>
      </c>
      <c r="AY89" s="569"/>
      <c r="AZ89" s="62"/>
      <c r="BA89" s="549">
        <f>AZ89*J89</f>
        <v>0</v>
      </c>
      <c r="BB89" s="520"/>
      <c r="BC89" s="535" t="str">
        <f t="shared" si="15"/>
        <v>Ene-2-1-1</v>
      </c>
      <c r="BD89" s="524"/>
      <c r="BE89" s="525"/>
      <c r="BF89" s="569"/>
      <c r="BG89" s="551"/>
      <c r="BH89" s="552"/>
      <c r="BI89" s="548"/>
      <c r="BJ89" s="547">
        <v>0</v>
      </c>
      <c r="BK89" s="548"/>
      <c r="BL89" s="547">
        <v>0</v>
      </c>
      <c r="BM89" s="548"/>
      <c r="BN89" s="547">
        <v>0</v>
      </c>
      <c r="BO89" s="549">
        <f>BN89*J89</f>
        <v>0</v>
      </c>
      <c r="BP89" s="75"/>
      <c r="BQ89" s="525"/>
      <c r="BR89" s="525"/>
      <c r="BS89" s="534"/>
      <c r="BT89" s="535"/>
      <c r="BU89" s="524"/>
      <c r="BV89" s="534"/>
    </row>
    <row r="90" spans="1:74" ht="14.4" thickBot="1" x14ac:dyDescent="0.3">
      <c r="A90" s="7" t="s">
        <v>433</v>
      </c>
      <c r="B90" s="7" t="s">
        <v>67</v>
      </c>
      <c r="C90" s="32" t="str">
        <f>INDEX(credits_table,MATCH(B90,credits_name,0),2)</f>
        <v>Use of renewable energy</v>
      </c>
      <c r="D90" s="153">
        <v>3</v>
      </c>
      <c r="E90" s="146">
        <v>1</v>
      </c>
      <c r="F90" s="31" t="str">
        <f t="shared" si="16"/>
        <v>Ene-2-3-1</v>
      </c>
      <c r="G90" s="239" t="s">
        <v>17</v>
      </c>
      <c r="I90" s="47"/>
      <c r="J90" s="40"/>
      <c r="K90" s="47"/>
      <c r="L90" s="71"/>
      <c r="M90" s="58"/>
      <c r="N90" s="46" t="s">
        <v>255</v>
      </c>
      <c r="O90" s="81" t="s">
        <v>174</v>
      </c>
      <c r="P90" s="51">
        <v>0</v>
      </c>
      <c r="Q90" s="603"/>
      <c r="R90" s="38"/>
      <c r="S90" s="635"/>
      <c r="T90" s="624"/>
      <c r="U90" s="75"/>
      <c r="V90" s="578"/>
      <c r="W90" s="617"/>
      <c r="X90" s="38"/>
      <c r="Y90" s="511"/>
      <c r="Z90" s="91"/>
      <c r="AA90" s="89"/>
      <c r="AB90" s="89"/>
      <c r="AC90" s="86"/>
      <c r="AD90" s="580"/>
      <c r="AE90" s="85" t="str">
        <f>F90</f>
        <v>Ene-2-3-1</v>
      </c>
      <c r="AF90" s="545"/>
      <c r="AG90" s="545"/>
      <c r="AH90" s="75"/>
      <c r="AI90" s="511"/>
      <c r="AJ90" s="38"/>
      <c r="AK90" s="511"/>
      <c r="AL90" s="520"/>
      <c r="AM90" s="521" t="str">
        <f>F90</f>
        <v>Ene-2-3-1</v>
      </c>
      <c r="AN90" s="524"/>
      <c r="AO90" s="525"/>
      <c r="AP90" s="75"/>
      <c r="AQ90" s="557"/>
      <c r="AR90" s="554"/>
      <c r="AS90" s="564"/>
      <c r="AT90" s="554"/>
      <c r="AU90" s="564"/>
      <c r="AV90" s="560"/>
      <c r="AW90" s="564"/>
      <c r="AX90" s="563"/>
      <c r="AY90" s="569"/>
      <c r="AZ90" s="511"/>
      <c r="BA90" s="564"/>
      <c r="BB90" s="520"/>
      <c r="BC90" s="535" t="str">
        <f>F90</f>
        <v>Ene-2-3-1</v>
      </c>
      <c r="BD90" s="524"/>
      <c r="BE90" s="525"/>
      <c r="BF90" s="569"/>
      <c r="BG90" s="557"/>
      <c r="BH90" s="559"/>
      <c r="BI90" s="554"/>
      <c r="BJ90" s="564"/>
      <c r="BK90" s="554"/>
      <c r="BL90" s="564"/>
      <c r="BM90" s="560"/>
      <c r="BN90" s="564"/>
      <c r="BO90" s="563"/>
      <c r="BP90" s="75"/>
      <c r="BQ90" s="525"/>
      <c r="BR90" s="525"/>
      <c r="BS90" s="534"/>
      <c r="BT90" s="535"/>
      <c r="BU90" s="524"/>
      <c r="BV90" s="534"/>
    </row>
    <row r="91" spans="1:74" ht="119.4" thickBot="1" x14ac:dyDescent="0.3">
      <c r="A91" s="7" t="s">
        <v>433</v>
      </c>
      <c r="B91" s="7" t="s">
        <v>67</v>
      </c>
      <c r="C91" s="32" t="str">
        <f t="shared" si="7"/>
        <v>Use of renewable energy</v>
      </c>
      <c r="D91" s="153">
        <v>3</v>
      </c>
      <c r="E91" s="146">
        <v>2</v>
      </c>
      <c r="F91" s="31" t="str">
        <f t="shared" si="16"/>
        <v>Ene-2-3-2</v>
      </c>
      <c r="G91" s="239" t="s">
        <v>357</v>
      </c>
      <c r="I91" s="47"/>
      <c r="J91" s="40"/>
      <c r="K91" s="47"/>
      <c r="L91" s="71"/>
      <c r="M91" s="58"/>
      <c r="N91" s="46" t="s">
        <v>236</v>
      </c>
      <c r="O91" s="78"/>
      <c r="P91" s="51">
        <v>0</v>
      </c>
      <c r="Q91" s="603"/>
      <c r="R91" s="38"/>
      <c r="S91" s="635"/>
      <c r="T91" s="624"/>
      <c r="U91" s="75"/>
      <c r="V91" s="578"/>
      <c r="W91" s="617"/>
      <c r="X91" s="38"/>
      <c r="Y91" s="511"/>
      <c r="Z91" s="91"/>
      <c r="AA91" s="78"/>
      <c r="AB91" s="78"/>
      <c r="AC91" s="86"/>
      <c r="AD91" s="580"/>
      <c r="AE91" s="85" t="str">
        <f t="shared" si="13"/>
        <v>Ene-2-3-2</v>
      </c>
      <c r="AF91" s="545" t="s">
        <v>1082</v>
      </c>
      <c r="AG91" s="545" t="s">
        <v>1084</v>
      </c>
      <c r="AH91" s="75"/>
      <c r="AI91" s="511"/>
      <c r="AJ91" s="38"/>
      <c r="AK91" s="511"/>
      <c r="AL91" s="520"/>
      <c r="AM91" s="521" t="str">
        <f t="shared" si="14"/>
        <v>Ene-2-3-2</v>
      </c>
      <c r="AN91" s="524"/>
      <c r="AO91" s="526"/>
      <c r="AP91" s="75"/>
      <c r="AQ91" s="562"/>
      <c r="AR91" s="560"/>
      <c r="AS91" s="564"/>
      <c r="AT91" s="554"/>
      <c r="AU91" s="564"/>
      <c r="AV91" s="560"/>
      <c r="AW91" s="564"/>
      <c r="AX91" s="563"/>
      <c r="AY91" s="569"/>
      <c r="AZ91" s="511"/>
      <c r="BA91" s="564"/>
      <c r="BB91" s="520"/>
      <c r="BC91" s="535" t="str">
        <f t="shared" si="15"/>
        <v>Ene-2-3-2</v>
      </c>
      <c r="BD91" s="524"/>
      <c r="BE91" s="526"/>
      <c r="BF91" s="569"/>
      <c r="BG91" s="562"/>
      <c r="BH91" s="559"/>
      <c r="BI91" s="560"/>
      <c r="BJ91" s="564"/>
      <c r="BK91" s="554"/>
      <c r="BL91" s="564"/>
      <c r="BM91" s="560"/>
      <c r="BN91" s="564"/>
      <c r="BO91" s="563"/>
      <c r="BP91" s="75"/>
      <c r="BQ91" s="526"/>
      <c r="BR91" s="526"/>
      <c r="BS91" s="534"/>
      <c r="BT91" s="535"/>
      <c r="BU91" s="524"/>
      <c r="BV91" s="534"/>
    </row>
    <row r="92" spans="1:74" ht="79.8" thickBot="1" x14ac:dyDescent="0.3">
      <c r="A92" s="7" t="s">
        <v>434</v>
      </c>
      <c r="B92" s="7" t="s">
        <v>68</v>
      </c>
      <c r="C92" s="32" t="str">
        <f t="shared" si="7"/>
        <v>Water use monitoring and reduction</v>
      </c>
      <c r="D92" s="153">
        <v>1</v>
      </c>
      <c r="E92" s="146">
        <v>1</v>
      </c>
      <c r="F92" s="31" t="str">
        <f t="shared" si="16"/>
        <v>Wat-1-1-1</v>
      </c>
      <c r="G92" s="239" t="s">
        <v>184</v>
      </c>
      <c r="H92" s="571">
        <f>'Weightings Calcs'!J17</f>
        <v>3</v>
      </c>
      <c r="I92" s="143">
        <f>'Weightings Calcs'!K17</f>
        <v>3</v>
      </c>
      <c r="J92" s="94">
        <f>K92/$H92</f>
        <v>1.8691588785046729</v>
      </c>
      <c r="K92" s="63">
        <f>'Weightings Calcs'!$N$17</f>
        <v>5.6074766355140184</v>
      </c>
      <c r="L92" s="70"/>
      <c r="M92" s="58"/>
      <c r="N92" s="46" t="s">
        <v>235</v>
      </c>
      <c r="O92" s="81" t="s">
        <v>174</v>
      </c>
      <c r="P92" s="51">
        <v>0</v>
      </c>
      <c r="Q92" s="602">
        <v>1</v>
      </c>
      <c r="R92" s="49">
        <f>Q92*J92</f>
        <v>1.8691588785046729</v>
      </c>
      <c r="S92" s="545" t="s">
        <v>887</v>
      </c>
      <c r="T92" s="624" t="s">
        <v>980</v>
      </c>
      <c r="U92" s="75"/>
      <c r="V92" s="538">
        <v>1</v>
      </c>
      <c r="W92" s="614">
        <v>1</v>
      </c>
      <c r="X92" s="50">
        <f>W92*J92</f>
        <v>1.8691588785046729</v>
      </c>
      <c r="Y92" s="60"/>
      <c r="Z92" s="87" t="s">
        <v>255</v>
      </c>
      <c r="AA92" s="88" t="s">
        <v>174</v>
      </c>
      <c r="AB92" s="89"/>
      <c r="AC92" s="90">
        <f>INDEX(lists_progress_status_tbl,MATCH(Z92,lists_progress_status,0),2)</f>
        <v>1</v>
      </c>
      <c r="AD92" s="546">
        <v>0</v>
      </c>
      <c r="AE92" s="85" t="str">
        <f t="shared" si="13"/>
        <v>Wat-1-1-1</v>
      </c>
      <c r="AF92" s="545" t="s">
        <v>895</v>
      </c>
      <c r="AG92" s="545"/>
      <c r="AH92" s="75"/>
      <c r="AI92" s="62">
        <v>0</v>
      </c>
      <c r="AJ92" s="50">
        <f>AI92*J92</f>
        <v>0</v>
      </c>
      <c r="AK92" s="519"/>
      <c r="AL92" s="520"/>
      <c r="AM92" s="521" t="str">
        <f t="shared" si="14"/>
        <v>Wat-1-1-1</v>
      </c>
      <c r="AN92" s="524"/>
      <c r="AO92" s="523"/>
      <c r="AP92" s="75"/>
      <c r="AQ92" s="551"/>
      <c r="AR92" s="548"/>
      <c r="AS92" s="547">
        <v>0</v>
      </c>
      <c r="AT92" s="548"/>
      <c r="AU92" s="547">
        <v>0</v>
      </c>
      <c r="AV92" s="548"/>
      <c r="AW92" s="547">
        <v>0</v>
      </c>
      <c r="AX92" s="549">
        <f>AW92*J92</f>
        <v>0</v>
      </c>
      <c r="AY92" s="569"/>
      <c r="AZ92" s="62"/>
      <c r="BA92" s="549">
        <f>AZ92*J92</f>
        <v>0</v>
      </c>
      <c r="BB92" s="520"/>
      <c r="BC92" s="535" t="str">
        <f t="shared" si="15"/>
        <v>Wat-1-1-1</v>
      </c>
      <c r="BD92" s="524"/>
      <c r="BE92" s="523"/>
      <c r="BF92" s="569"/>
      <c r="BG92" s="551"/>
      <c r="BH92" s="552"/>
      <c r="BI92" s="548"/>
      <c r="BJ92" s="547">
        <v>0</v>
      </c>
      <c r="BK92" s="548"/>
      <c r="BL92" s="547">
        <v>0</v>
      </c>
      <c r="BM92" s="548"/>
      <c r="BN92" s="547">
        <v>0</v>
      </c>
      <c r="BO92" s="549">
        <f>BN92*J92</f>
        <v>0</v>
      </c>
      <c r="BP92" s="75"/>
      <c r="BQ92" s="523"/>
      <c r="BR92" s="523"/>
      <c r="BS92" s="534"/>
      <c r="BT92" s="535"/>
      <c r="BU92" s="524"/>
      <c r="BV92" s="534"/>
    </row>
    <row r="93" spans="1:74" ht="14.4" thickBot="1" x14ac:dyDescent="0.3">
      <c r="A93" s="7" t="s">
        <v>434</v>
      </c>
      <c r="B93" s="7" t="s">
        <v>68</v>
      </c>
      <c r="C93" s="32" t="str">
        <f t="shared" si="7"/>
        <v>Water use monitoring and reduction</v>
      </c>
      <c r="D93" s="153">
        <v>3</v>
      </c>
      <c r="E93" s="146">
        <v>1</v>
      </c>
      <c r="F93" s="31" t="str">
        <f t="shared" si="16"/>
        <v>Wat-1-3-1</v>
      </c>
      <c r="G93" s="239" t="s">
        <v>17</v>
      </c>
      <c r="I93" s="47"/>
      <c r="J93" s="40"/>
      <c r="K93" s="47"/>
      <c r="L93" s="71"/>
      <c r="M93" s="58"/>
      <c r="N93" s="46" t="s">
        <v>236</v>
      </c>
      <c r="O93" s="81" t="s">
        <v>174</v>
      </c>
      <c r="P93" s="51">
        <v>0</v>
      </c>
      <c r="Q93" s="603"/>
      <c r="R93" s="38"/>
      <c r="S93" s="635"/>
      <c r="T93" s="624"/>
      <c r="U93" s="75"/>
      <c r="V93" s="578"/>
      <c r="W93" s="617"/>
      <c r="X93" s="38"/>
      <c r="Y93" s="511"/>
      <c r="Z93" s="91"/>
      <c r="AA93" s="89"/>
      <c r="AB93" s="89"/>
      <c r="AC93" s="86"/>
      <c r="AD93" s="580"/>
      <c r="AE93" s="85" t="str">
        <f t="shared" si="13"/>
        <v>Wat-1-3-1</v>
      </c>
      <c r="AF93" s="545"/>
      <c r="AG93" s="545"/>
      <c r="AH93" s="75"/>
      <c r="AI93" s="511"/>
      <c r="AJ93" s="38"/>
      <c r="AK93" s="511"/>
      <c r="AL93" s="520"/>
      <c r="AM93" s="521" t="str">
        <f t="shared" si="14"/>
        <v>Wat-1-3-1</v>
      </c>
      <c r="AN93" s="524"/>
      <c r="AO93" s="525"/>
      <c r="AP93" s="75"/>
      <c r="AQ93" s="557"/>
      <c r="AR93" s="554"/>
      <c r="AS93" s="564"/>
      <c r="AT93" s="554"/>
      <c r="AU93" s="564"/>
      <c r="AV93" s="554"/>
      <c r="AW93" s="564"/>
      <c r="AX93" s="563"/>
      <c r="AY93" s="569"/>
      <c r="AZ93" s="511"/>
      <c r="BA93" s="564"/>
      <c r="BB93" s="520"/>
      <c r="BC93" s="535" t="str">
        <f t="shared" si="15"/>
        <v>Wat-1-3-1</v>
      </c>
      <c r="BD93" s="524"/>
      <c r="BE93" s="525"/>
      <c r="BF93" s="569"/>
      <c r="BG93" s="557"/>
      <c r="BH93" s="559"/>
      <c r="BI93" s="554"/>
      <c r="BJ93" s="564"/>
      <c r="BK93" s="554"/>
      <c r="BL93" s="564"/>
      <c r="BM93" s="554"/>
      <c r="BN93" s="564"/>
      <c r="BO93" s="563"/>
      <c r="BP93" s="75"/>
      <c r="BQ93" s="525"/>
      <c r="BR93" s="525"/>
      <c r="BS93" s="534"/>
      <c r="BT93" s="535"/>
      <c r="BU93" s="524"/>
      <c r="BV93" s="534"/>
    </row>
    <row r="94" spans="1:74" ht="53.4" thickBot="1" x14ac:dyDescent="0.3">
      <c r="A94" s="7" t="s">
        <v>434</v>
      </c>
      <c r="B94" s="7" t="s">
        <v>68</v>
      </c>
      <c r="C94" s="32" t="str">
        <f t="shared" si="7"/>
        <v>Water use monitoring and reduction</v>
      </c>
      <c r="D94" s="153">
        <v>3</v>
      </c>
      <c r="E94" s="146">
        <v>2</v>
      </c>
      <c r="F94" s="31" t="str">
        <f t="shared" si="16"/>
        <v>Wat-1-3-2</v>
      </c>
      <c r="G94" s="239" t="s">
        <v>358</v>
      </c>
      <c r="I94" s="47"/>
      <c r="J94" s="40"/>
      <c r="K94" s="47"/>
      <c r="L94" s="71"/>
      <c r="M94" s="58"/>
      <c r="N94" s="54"/>
      <c r="O94" s="78"/>
      <c r="P94" s="43"/>
      <c r="Q94" s="603"/>
      <c r="R94" s="38"/>
      <c r="S94" s="635"/>
      <c r="T94" s="624"/>
      <c r="U94" s="75"/>
      <c r="V94" s="578"/>
      <c r="W94" s="617"/>
      <c r="X94" s="38"/>
      <c r="Y94" s="511"/>
      <c r="Z94" s="511"/>
      <c r="AA94" s="78"/>
      <c r="AB94" s="78"/>
      <c r="AC94" s="86"/>
      <c r="AD94" s="513"/>
      <c r="AE94" s="85" t="str">
        <f t="shared" si="13"/>
        <v>Wat-1-3-2</v>
      </c>
      <c r="AF94" s="545"/>
      <c r="AG94" s="545"/>
      <c r="AH94" s="75"/>
      <c r="AI94" s="511"/>
      <c r="AJ94" s="38"/>
      <c r="AK94" s="511"/>
      <c r="AL94" s="520"/>
      <c r="AM94" s="521" t="str">
        <f t="shared" si="14"/>
        <v>Wat-1-3-2</v>
      </c>
      <c r="AN94" s="524"/>
      <c r="AO94" s="525"/>
      <c r="AP94" s="75"/>
      <c r="AQ94" s="557"/>
      <c r="AR94" s="554"/>
      <c r="AS94" s="564"/>
      <c r="AT94" s="554"/>
      <c r="AU94" s="564"/>
      <c r="AV94" s="554"/>
      <c r="AW94" s="564"/>
      <c r="AX94" s="565"/>
      <c r="AY94" s="569"/>
      <c r="AZ94" s="511"/>
      <c r="BA94" s="564"/>
      <c r="BB94" s="520"/>
      <c r="BC94" s="535" t="str">
        <f t="shared" si="15"/>
        <v>Wat-1-3-2</v>
      </c>
      <c r="BD94" s="524"/>
      <c r="BE94" s="525"/>
      <c r="BF94" s="569"/>
      <c r="BG94" s="557"/>
      <c r="BH94" s="559"/>
      <c r="BI94" s="554"/>
      <c r="BJ94" s="564"/>
      <c r="BK94" s="554"/>
      <c r="BL94" s="564"/>
      <c r="BM94" s="554"/>
      <c r="BN94" s="564"/>
      <c r="BO94" s="565"/>
      <c r="BP94" s="75"/>
      <c r="BQ94" s="525"/>
      <c r="BR94" s="525"/>
      <c r="BS94" s="534"/>
      <c r="BT94" s="535"/>
      <c r="BU94" s="524"/>
      <c r="BV94" s="534"/>
    </row>
    <row r="95" spans="1:74" ht="106.2" thickBot="1" x14ac:dyDescent="0.3">
      <c r="A95" s="7" t="s">
        <v>434</v>
      </c>
      <c r="B95" s="7" t="s">
        <v>70</v>
      </c>
      <c r="C95" s="32" t="str">
        <f t="shared" si="7"/>
        <v>Replace potable water</v>
      </c>
      <c r="D95" s="153">
        <v>3</v>
      </c>
      <c r="E95" s="146">
        <v>1</v>
      </c>
      <c r="F95" s="31" t="str">
        <f t="shared" si="16"/>
        <v>Wat-2-3-1</v>
      </c>
      <c r="G95" s="239" t="s">
        <v>359</v>
      </c>
      <c r="H95" s="571">
        <f>'Weightings Calcs'!J18</f>
        <v>3</v>
      </c>
      <c r="I95" s="143">
        <f>'Weightings Calcs'!K18</f>
        <v>3</v>
      </c>
      <c r="J95" s="94">
        <f>K95/$H95</f>
        <v>1.0384215991692627</v>
      </c>
      <c r="K95" s="63">
        <f>'Weightings Calcs'!$N$18</f>
        <v>3.1152647975077881</v>
      </c>
      <c r="L95" s="70"/>
      <c r="M95" s="58"/>
      <c r="N95" s="46" t="s">
        <v>235</v>
      </c>
      <c r="O95" s="81" t="s">
        <v>174</v>
      </c>
      <c r="P95" s="51">
        <v>0</v>
      </c>
      <c r="Q95" s="602">
        <v>2.2000000000000002</v>
      </c>
      <c r="R95" s="49">
        <f>Q95*J95</f>
        <v>2.2845275181723781</v>
      </c>
      <c r="S95" s="635" t="s">
        <v>884</v>
      </c>
      <c r="T95" s="624" t="s">
        <v>981</v>
      </c>
      <c r="U95" s="75"/>
      <c r="V95" s="538">
        <v>1</v>
      </c>
      <c r="W95" s="614">
        <v>2</v>
      </c>
      <c r="X95" s="50">
        <f>W95*J95</f>
        <v>2.0768431983385254</v>
      </c>
      <c r="Y95" s="60"/>
      <c r="Z95" s="87" t="s">
        <v>255</v>
      </c>
      <c r="AA95" s="88" t="s">
        <v>174</v>
      </c>
      <c r="AB95" s="89"/>
      <c r="AC95" s="90">
        <f>INDEX(lists_progress_status_tbl,MATCH(Z95,lists_progress_status,0),2)</f>
        <v>1</v>
      </c>
      <c r="AD95" s="546">
        <v>0</v>
      </c>
      <c r="AE95" s="85" t="str">
        <f t="shared" si="13"/>
        <v>Wat-2-3-1</v>
      </c>
      <c r="AF95" s="545" t="s">
        <v>896</v>
      </c>
      <c r="AG95" s="545" t="s">
        <v>982</v>
      </c>
      <c r="AH95" s="75"/>
      <c r="AI95" s="62">
        <v>2</v>
      </c>
      <c r="AJ95" s="50">
        <f>AI95*J95</f>
        <v>2.0768431983385254</v>
      </c>
      <c r="AK95" s="519"/>
      <c r="AL95" s="520"/>
      <c r="AM95" s="521" t="str">
        <f t="shared" si="14"/>
        <v>Wat-2-3-1</v>
      </c>
      <c r="AN95" s="524"/>
      <c r="AO95" s="525"/>
      <c r="AP95" s="75"/>
      <c r="AQ95" s="551"/>
      <c r="AR95" s="548"/>
      <c r="AS95" s="547">
        <v>0</v>
      </c>
      <c r="AT95" s="548"/>
      <c r="AU95" s="547">
        <v>0</v>
      </c>
      <c r="AV95" s="548"/>
      <c r="AW95" s="547">
        <v>0</v>
      </c>
      <c r="AX95" s="549">
        <f>AW95*J95</f>
        <v>0</v>
      </c>
      <c r="AY95" s="569"/>
      <c r="AZ95" s="62"/>
      <c r="BA95" s="549">
        <f>AZ95*J95</f>
        <v>0</v>
      </c>
      <c r="BB95" s="520"/>
      <c r="BC95" s="535" t="str">
        <f t="shared" si="15"/>
        <v>Wat-2-3-1</v>
      </c>
      <c r="BD95" s="524"/>
      <c r="BE95" s="525"/>
      <c r="BF95" s="569"/>
      <c r="BG95" s="551"/>
      <c r="BH95" s="552"/>
      <c r="BI95" s="548"/>
      <c r="BJ95" s="547">
        <v>0</v>
      </c>
      <c r="BK95" s="548"/>
      <c r="BL95" s="547">
        <v>0</v>
      </c>
      <c r="BM95" s="548"/>
      <c r="BN95" s="547">
        <v>0</v>
      </c>
      <c r="BO95" s="549">
        <f>BN95*J95</f>
        <v>0</v>
      </c>
      <c r="BP95" s="75"/>
      <c r="BQ95" s="525"/>
      <c r="BR95" s="525"/>
      <c r="BS95" s="534"/>
      <c r="BT95" s="535"/>
      <c r="BU95" s="524"/>
      <c r="BV95" s="534"/>
    </row>
    <row r="96" spans="1:74" ht="66.599999999999994" thickBot="1" x14ac:dyDescent="0.3">
      <c r="A96" s="7" t="s">
        <v>423</v>
      </c>
      <c r="B96" s="7" t="s">
        <v>72</v>
      </c>
      <c r="C96" s="32" t="str">
        <f t="shared" ref="C96:C147" si="17">INDEX(credits_table,MATCH(B96,credits_name,0),2)</f>
        <v>Materials footprint measurement and reduction</v>
      </c>
      <c r="D96" s="153">
        <v>1</v>
      </c>
      <c r="E96" s="146">
        <v>1</v>
      </c>
      <c r="F96" s="31" t="str">
        <f t="shared" si="16"/>
        <v>Mat-1-1-1</v>
      </c>
      <c r="G96" s="239" t="s">
        <v>185</v>
      </c>
      <c r="H96" s="571">
        <f>'Weightings Calcs'!J19</f>
        <v>3</v>
      </c>
      <c r="I96" s="143">
        <f>'Weightings Calcs'!K19</f>
        <v>3</v>
      </c>
      <c r="J96" s="94">
        <f>K96/$H96</f>
        <v>2.4922118380062304</v>
      </c>
      <c r="K96" s="63">
        <f>'Weightings Calcs'!$N$19</f>
        <v>7.4766355140186906</v>
      </c>
      <c r="L96" s="70"/>
      <c r="M96" s="58"/>
      <c r="N96" s="46" t="s">
        <v>235</v>
      </c>
      <c r="O96" s="81" t="s">
        <v>174</v>
      </c>
      <c r="P96" s="51">
        <v>0</v>
      </c>
      <c r="Q96" s="602">
        <v>0</v>
      </c>
      <c r="R96" s="49">
        <f>Q96*J96</f>
        <v>0</v>
      </c>
      <c r="S96" s="635" t="s">
        <v>884</v>
      </c>
      <c r="T96" s="624"/>
      <c r="U96" s="75"/>
      <c r="V96" s="538">
        <v>1</v>
      </c>
      <c r="W96" s="614">
        <v>1</v>
      </c>
      <c r="X96" s="50">
        <f>W96*J96</f>
        <v>2.4922118380062304</v>
      </c>
      <c r="Y96" s="60"/>
      <c r="Z96" s="87" t="s">
        <v>255</v>
      </c>
      <c r="AA96" s="88" t="s">
        <v>174</v>
      </c>
      <c r="AB96" s="89"/>
      <c r="AC96" s="90">
        <f>INDEX(lists_progress_status_tbl,MATCH(Z96,lists_progress_status,0),2)</f>
        <v>1</v>
      </c>
      <c r="AD96" s="546">
        <v>0</v>
      </c>
      <c r="AE96" s="85" t="str">
        <f t="shared" si="13"/>
        <v>Mat-1-1-1</v>
      </c>
      <c r="AF96" s="545" t="s">
        <v>983</v>
      </c>
      <c r="AG96" s="545"/>
      <c r="AH96" s="75"/>
      <c r="AI96" s="62">
        <v>0</v>
      </c>
      <c r="AJ96" s="50">
        <f>AI96*J96</f>
        <v>0</v>
      </c>
      <c r="AK96" s="519"/>
      <c r="AL96" s="520"/>
      <c r="AM96" s="521" t="str">
        <f t="shared" si="14"/>
        <v>Mat-1-1-1</v>
      </c>
      <c r="AN96" s="524"/>
      <c r="AO96" s="525"/>
      <c r="AP96" s="75"/>
      <c r="AQ96" s="551"/>
      <c r="AR96" s="548"/>
      <c r="AS96" s="547">
        <v>0</v>
      </c>
      <c r="AT96" s="548"/>
      <c r="AU96" s="547">
        <v>0</v>
      </c>
      <c r="AV96" s="548"/>
      <c r="AW96" s="547">
        <v>0</v>
      </c>
      <c r="AX96" s="549">
        <f>AW96*J96</f>
        <v>0</v>
      </c>
      <c r="AY96" s="569"/>
      <c r="AZ96" s="62"/>
      <c r="BA96" s="549">
        <f>AZ96*J96</f>
        <v>0</v>
      </c>
      <c r="BB96" s="520"/>
      <c r="BC96" s="535" t="str">
        <f t="shared" si="15"/>
        <v>Mat-1-1-1</v>
      </c>
      <c r="BD96" s="524"/>
      <c r="BE96" s="525"/>
      <c r="BF96" s="569"/>
      <c r="BG96" s="551"/>
      <c r="BH96" s="552"/>
      <c r="BI96" s="548"/>
      <c r="BJ96" s="547">
        <v>0</v>
      </c>
      <c r="BK96" s="548"/>
      <c r="BL96" s="547">
        <v>0</v>
      </c>
      <c r="BM96" s="548"/>
      <c r="BN96" s="547">
        <v>0</v>
      </c>
      <c r="BO96" s="549">
        <f>BN96*J96</f>
        <v>0</v>
      </c>
      <c r="BP96" s="75"/>
      <c r="BQ96" s="525"/>
      <c r="BR96" s="525"/>
      <c r="BS96" s="534"/>
      <c r="BT96" s="535"/>
      <c r="BU96" s="524"/>
      <c r="BV96" s="534"/>
    </row>
    <row r="97" spans="1:74" ht="14.4" thickBot="1" x14ac:dyDescent="0.3">
      <c r="A97" s="7" t="s">
        <v>423</v>
      </c>
      <c r="B97" s="7" t="s">
        <v>72</v>
      </c>
      <c r="C97" s="32" t="str">
        <f t="shared" si="17"/>
        <v>Materials footprint measurement and reduction</v>
      </c>
      <c r="D97" s="153">
        <v>3</v>
      </c>
      <c r="E97" s="146">
        <v>1</v>
      </c>
      <c r="F97" s="31" t="str">
        <f t="shared" si="16"/>
        <v>Mat-1-3-1</v>
      </c>
      <c r="G97" s="239" t="s">
        <v>17</v>
      </c>
      <c r="I97" s="47"/>
      <c r="J97" s="40"/>
      <c r="K97" s="47"/>
      <c r="L97" s="71"/>
      <c r="M97" s="58"/>
      <c r="N97" s="46" t="s">
        <v>236</v>
      </c>
      <c r="O97" s="81" t="s">
        <v>174</v>
      </c>
      <c r="P97" s="51">
        <v>0</v>
      </c>
      <c r="Q97" s="603"/>
      <c r="R97" s="38"/>
      <c r="S97" s="635"/>
      <c r="T97" s="624"/>
      <c r="U97" s="75"/>
      <c r="V97" s="578"/>
      <c r="W97" s="617"/>
      <c r="X97" s="38"/>
      <c r="Y97" s="511"/>
      <c r="Z97" s="91"/>
      <c r="AA97" s="89"/>
      <c r="AB97" s="89"/>
      <c r="AC97" s="86"/>
      <c r="AD97" s="580"/>
      <c r="AE97" s="85" t="str">
        <f t="shared" si="13"/>
        <v>Mat-1-3-1</v>
      </c>
      <c r="AF97" s="545"/>
      <c r="AG97" s="545"/>
      <c r="AH97" s="75"/>
      <c r="AI97" s="511"/>
      <c r="AJ97" s="38"/>
      <c r="AK97" s="511"/>
      <c r="AL97" s="520"/>
      <c r="AM97" s="521" t="str">
        <f t="shared" si="14"/>
        <v>Mat-1-3-1</v>
      </c>
      <c r="AN97" s="524"/>
      <c r="AO97" s="526"/>
      <c r="AP97" s="75"/>
      <c r="AQ97" s="562"/>
      <c r="AR97" s="560"/>
      <c r="AS97" s="564"/>
      <c r="AT97" s="554"/>
      <c r="AU97" s="564"/>
      <c r="AV97" s="560"/>
      <c r="AW97" s="564"/>
      <c r="AX97" s="563"/>
      <c r="AY97" s="569"/>
      <c r="AZ97" s="511"/>
      <c r="BA97" s="564"/>
      <c r="BB97" s="520"/>
      <c r="BC97" s="535" t="str">
        <f t="shared" si="15"/>
        <v>Mat-1-3-1</v>
      </c>
      <c r="BD97" s="524"/>
      <c r="BE97" s="526"/>
      <c r="BF97" s="569"/>
      <c r="BG97" s="562"/>
      <c r="BH97" s="559"/>
      <c r="BI97" s="560"/>
      <c r="BJ97" s="564"/>
      <c r="BK97" s="554"/>
      <c r="BL97" s="564"/>
      <c r="BM97" s="560"/>
      <c r="BN97" s="564"/>
      <c r="BO97" s="563"/>
      <c r="BP97" s="75"/>
      <c r="BQ97" s="526"/>
      <c r="BR97" s="526"/>
      <c r="BS97" s="534"/>
      <c r="BT97" s="535"/>
      <c r="BU97" s="524"/>
      <c r="BV97" s="534"/>
    </row>
    <row r="98" spans="1:74" ht="66.599999999999994" thickBot="1" x14ac:dyDescent="0.3">
      <c r="A98" s="7" t="s">
        <v>423</v>
      </c>
      <c r="B98" s="7" t="s">
        <v>72</v>
      </c>
      <c r="C98" s="32" t="str">
        <f t="shared" si="17"/>
        <v>Materials footprint measurement and reduction</v>
      </c>
      <c r="D98" s="153">
        <v>3</v>
      </c>
      <c r="E98" s="146">
        <v>2</v>
      </c>
      <c r="F98" s="31" t="str">
        <f t="shared" si="16"/>
        <v>Mat-1-3-2</v>
      </c>
      <c r="G98" s="239" t="s">
        <v>360</v>
      </c>
      <c r="I98" s="47"/>
      <c r="J98" s="40"/>
      <c r="K98" s="47"/>
      <c r="L98" s="71"/>
      <c r="M98" s="58"/>
      <c r="N98" s="57"/>
      <c r="O98" s="78"/>
      <c r="P98" s="43"/>
      <c r="Q98" s="603"/>
      <c r="R98" s="38"/>
      <c r="S98" s="635"/>
      <c r="T98" s="624"/>
      <c r="U98" s="75"/>
      <c r="V98" s="578"/>
      <c r="W98" s="617"/>
      <c r="X98" s="38"/>
      <c r="Y98" s="511"/>
      <c r="Z98" s="511"/>
      <c r="AA98" s="78"/>
      <c r="AB98" s="78"/>
      <c r="AC98" s="86"/>
      <c r="AD98" s="513"/>
      <c r="AE98" s="85" t="str">
        <f t="shared" si="13"/>
        <v>Mat-1-3-2</v>
      </c>
      <c r="AF98" s="545"/>
      <c r="AG98" s="545"/>
      <c r="AH98" s="75"/>
      <c r="AI98" s="511"/>
      <c r="AJ98" s="38"/>
      <c r="AK98" s="511"/>
      <c r="AL98" s="520"/>
      <c r="AM98" s="521" t="str">
        <f t="shared" si="14"/>
        <v>Mat-1-3-2</v>
      </c>
      <c r="AN98" s="524"/>
      <c r="AO98" s="523"/>
      <c r="AP98" s="75"/>
      <c r="AQ98" s="551"/>
      <c r="AR98" s="548"/>
      <c r="AS98" s="564"/>
      <c r="AT98" s="554"/>
      <c r="AU98" s="564"/>
      <c r="AV98" s="554"/>
      <c r="AW98" s="564"/>
      <c r="AX98" s="565"/>
      <c r="AY98" s="569"/>
      <c r="AZ98" s="511"/>
      <c r="BA98" s="564"/>
      <c r="BB98" s="520"/>
      <c r="BC98" s="535" t="str">
        <f t="shared" si="15"/>
        <v>Mat-1-3-2</v>
      </c>
      <c r="BD98" s="524"/>
      <c r="BE98" s="523"/>
      <c r="BF98" s="569"/>
      <c r="BG98" s="551"/>
      <c r="BH98" s="552"/>
      <c r="BI98" s="548"/>
      <c r="BJ98" s="564"/>
      <c r="BK98" s="554"/>
      <c r="BL98" s="564"/>
      <c r="BM98" s="554"/>
      <c r="BN98" s="564"/>
      <c r="BO98" s="565"/>
      <c r="BP98" s="75"/>
      <c r="BQ98" s="523"/>
      <c r="BR98" s="523"/>
      <c r="BS98" s="534"/>
      <c r="BT98" s="535"/>
      <c r="BU98" s="524"/>
      <c r="BV98" s="534"/>
    </row>
    <row r="99" spans="1:74" ht="53.4" thickBot="1" x14ac:dyDescent="0.3">
      <c r="A99" s="7" t="s">
        <v>423</v>
      </c>
      <c r="B99" s="7" t="s">
        <v>74</v>
      </c>
      <c r="C99" s="32" t="str">
        <f t="shared" si="17"/>
        <v>Environmentally labelled products and supply chains</v>
      </c>
      <c r="D99" s="153">
        <v>1</v>
      </c>
      <c r="E99" s="146">
        <v>1</v>
      </c>
      <c r="F99" s="31" t="str">
        <f t="shared" si="16"/>
        <v>Mat-2-1-1</v>
      </c>
      <c r="G99" s="239" t="s">
        <v>311</v>
      </c>
      <c r="H99" s="571">
        <f>'Weightings Calcs'!J20</f>
        <v>3</v>
      </c>
      <c r="I99" s="143">
        <f>'Weightings Calcs'!K20</f>
        <v>3</v>
      </c>
      <c r="J99" s="94">
        <f>K99/$H99</f>
        <v>0</v>
      </c>
      <c r="K99" s="63">
        <f>'Weightings Calcs'!$N$20</f>
        <v>0</v>
      </c>
      <c r="L99" s="70"/>
      <c r="M99" s="58"/>
      <c r="N99" s="46" t="s">
        <v>235</v>
      </c>
      <c r="O99" s="81" t="s">
        <v>174</v>
      </c>
      <c r="P99" s="51">
        <v>0</v>
      </c>
      <c r="Q99" s="602">
        <v>0</v>
      </c>
      <c r="R99" s="49">
        <f>Q99*J99</f>
        <v>0</v>
      </c>
      <c r="S99" s="635" t="s">
        <v>884</v>
      </c>
      <c r="T99" s="624" t="s">
        <v>984</v>
      </c>
      <c r="U99" s="75"/>
      <c r="V99" s="538">
        <v>1</v>
      </c>
      <c r="W99" s="614">
        <v>1</v>
      </c>
      <c r="X99" s="50">
        <f>W99*J99</f>
        <v>0</v>
      </c>
      <c r="Y99" s="60"/>
      <c r="Z99" s="87" t="s">
        <v>255</v>
      </c>
      <c r="AA99" s="88" t="s">
        <v>174</v>
      </c>
      <c r="AB99" s="89"/>
      <c r="AC99" s="90">
        <f>INDEX(lists_progress_status_tbl,MATCH(Z99,lists_progress_status,0),2)</f>
        <v>1</v>
      </c>
      <c r="AD99" s="546">
        <v>0</v>
      </c>
      <c r="AE99" s="85" t="str">
        <f t="shared" si="13"/>
        <v>Mat-2-1-1</v>
      </c>
      <c r="AF99" s="545" t="s">
        <v>985</v>
      </c>
      <c r="AG99" s="545"/>
      <c r="AH99" s="75"/>
      <c r="AI99" s="62">
        <v>0</v>
      </c>
      <c r="AJ99" s="50">
        <f>AI99*J99</f>
        <v>0</v>
      </c>
      <c r="AK99" s="519"/>
      <c r="AL99" s="520"/>
      <c r="AM99" s="521" t="str">
        <f t="shared" si="14"/>
        <v>Mat-2-1-1</v>
      </c>
      <c r="AN99" s="524"/>
      <c r="AO99" s="525"/>
      <c r="AP99" s="75"/>
      <c r="AQ99" s="551"/>
      <c r="AR99" s="548"/>
      <c r="AS99" s="547">
        <v>0</v>
      </c>
      <c r="AT99" s="548"/>
      <c r="AU99" s="547">
        <v>0</v>
      </c>
      <c r="AV99" s="548"/>
      <c r="AW99" s="547">
        <v>0</v>
      </c>
      <c r="AX99" s="549">
        <f>AW99*J99</f>
        <v>0</v>
      </c>
      <c r="AY99" s="569"/>
      <c r="AZ99" s="62"/>
      <c r="BA99" s="549">
        <f>AZ99*J99</f>
        <v>0</v>
      </c>
      <c r="BB99" s="520"/>
      <c r="BC99" s="535" t="str">
        <f t="shared" si="15"/>
        <v>Mat-2-1-1</v>
      </c>
      <c r="BD99" s="524"/>
      <c r="BE99" s="525"/>
      <c r="BF99" s="569"/>
      <c r="BG99" s="551"/>
      <c r="BH99" s="552"/>
      <c r="BI99" s="548"/>
      <c r="BJ99" s="547">
        <v>0</v>
      </c>
      <c r="BK99" s="548"/>
      <c r="BL99" s="547">
        <v>0</v>
      </c>
      <c r="BM99" s="548"/>
      <c r="BN99" s="547">
        <v>0</v>
      </c>
      <c r="BO99" s="549">
        <f>BN99*J99</f>
        <v>0</v>
      </c>
      <c r="BP99" s="75"/>
      <c r="BQ99" s="525"/>
      <c r="BR99" s="525"/>
      <c r="BS99" s="534"/>
      <c r="BT99" s="535"/>
      <c r="BU99" s="524"/>
      <c r="BV99" s="534"/>
    </row>
    <row r="100" spans="1:74" ht="79.8" thickBot="1" x14ac:dyDescent="0.3">
      <c r="A100" s="7" t="s">
        <v>423</v>
      </c>
      <c r="B100" s="7" t="s">
        <v>74</v>
      </c>
      <c r="C100" s="32" t="str">
        <f t="shared" si="17"/>
        <v>Environmentally labelled products and supply chains</v>
      </c>
      <c r="D100" s="153">
        <v>2</v>
      </c>
      <c r="E100" s="146">
        <v>1</v>
      </c>
      <c r="F100" s="31" t="str">
        <f t="shared" si="16"/>
        <v>Mat-2-2-1</v>
      </c>
      <c r="G100" s="239" t="s">
        <v>312</v>
      </c>
      <c r="I100" s="47"/>
      <c r="J100" s="40"/>
      <c r="K100" s="47"/>
      <c r="L100" s="71"/>
      <c r="M100" s="58"/>
      <c r="N100" s="46" t="s">
        <v>236</v>
      </c>
      <c r="O100" s="81" t="s">
        <v>174</v>
      </c>
      <c r="P100" s="51">
        <v>0</v>
      </c>
      <c r="Q100" s="603"/>
      <c r="R100" s="38"/>
      <c r="S100" s="635"/>
      <c r="T100" s="624"/>
      <c r="U100" s="75"/>
      <c r="V100" s="578"/>
      <c r="W100" s="617"/>
      <c r="X100" s="38"/>
      <c r="Y100" s="511"/>
      <c r="Z100" s="91"/>
      <c r="AA100" s="89"/>
      <c r="AB100" s="89"/>
      <c r="AC100" s="86"/>
      <c r="AD100" s="580"/>
      <c r="AE100" s="85" t="str">
        <f t="shared" si="13"/>
        <v>Mat-2-2-1</v>
      </c>
      <c r="AF100" s="545"/>
      <c r="AG100" s="545" t="s">
        <v>897</v>
      </c>
      <c r="AH100" s="75"/>
      <c r="AI100" s="511"/>
      <c r="AJ100" s="38"/>
      <c r="AK100" s="511"/>
      <c r="AL100" s="520"/>
      <c r="AM100" s="521" t="str">
        <f t="shared" si="14"/>
        <v>Mat-2-2-1</v>
      </c>
      <c r="AN100" s="524"/>
      <c r="AO100" s="525"/>
      <c r="AP100" s="75"/>
      <c r="AQ100" s="557"/>
      <c r="AR100" s="554"/>
      <c r="AS100" s="564"/>
      <c r="AT100" s="554"/>
      <c r="AU100" s="564"/>
      <c r="AV100" s="560"/>
      <c r="AW100" s="564"/>
      <c r="AX100" s="563"/>
      <c r="AY100" s="569"/>
      <c r="AZ100" s="511"/>
      <c r="BA100" s="564"/>
      <c r="BB100" s="520"/>
      <c r="BC100" s="535" t="str">
        <f t="shared" si="15"/>
        <v>Mat-2-2-1</v>
      </c>
      <c r="BD100" s="524"/>
      <c r="BE100" s="525"/>
      <c r="BF100" s="569"/>
      <c r="BG100" s="557"/>
      <c r="BH100" s="559"/>
      <c r="BI100" s="554"/>
      <c r="BJ100" s="564"/>
      <c r="BK100" s="554"/>
      <c r="BL100" s="564"/>
      <c r="BM100" s="560"/>
      <c r="BN100" s="564"/>
      <c r="BO100" s="563"/>
      <c r="BP100" s="75"/>
      <c r="BQ100" s="525"/>
      <c r="BR100" s="525"/>
      <c r="BS100" s="534"/>
      <c r="BT100" s="535"/>
      <c r="BU100" s="524"/>
      <c r="BV100" s="534"/>
    </row>
    <row r="101" spans="1:74" ht="27" thickBot="1" x14ac:dyDescent="0.3">
      <c r="A101" s="7" t="s">
        <v>423</v>
      </c>
      <c r="B101" s="7" t="s">
        <v>74</v>
      </c>
      <c r="C101" s="32" t="str">
        <f t="shared" si="17"/>
        <v>Environmentally labelled products and supply chains</v>
      </c>
      <c r="D101" s="153">
        <v>3</v>
      </c>
      <c r="E101" s="146">
        <v>1</v>
      </c>
      <c r="F101" s="31" t="str">
        <f t="shared" si="16"/>
        <v>Mat-2-3-1</v>
      </c>
      <c r="G101" s="239" t="s">
        <v>313</v>
      </c>
      <c r="I101" s="47"/>
      <c r="J101" s="40"/>
      <c r="K101" s="47"/>
      <c r="L101" s="71"/>
      <c r="M101" s="58"/>
      <c r="N101" s="46" t="s">
        <v>236</v>
      </c>
      <c r="O101" s="81" t="s">
        <v>174</v>
      </c>
      <c r="P101" s="51">
        <v>0</v>
      </c>
      <c r="Q101" s="603"/>
      <c r="R101" s="38"/>
      <c r="S101" s="635"/>
      <c r="T101" s="624"/>
      <c r="U101" s="75"/>
      <c r="V101" s="578"/>
      <c r="W101" s="617"/>
      <c r="X101" s="38"/>
      <c r="Y101" s="511"/>
      <c r="Z101" s="91"/>
      <c r="AA101" s="89"/>
      <c r="AB101" s="89"/>
      <c r="AC101" s="86"/>
      <c r="AD101" s="580"/>
      <c r="AE101" s="85" t="str">
        <f t="shared" si="13"/>
        <v>Mat-2-3-1</v>
      </c>
      <c r="AF101" s="545"/>
      <c r="AG101" s="545"/>
      <c r="AH101" s="75"/>
      <c r="AI101" s="511"/>
      <c r="AJ101" s="38"/>
      <c r="AK101" s="511"/>
      <c r="AL101" s="520"/>
      <c r="AM101" s="521" t="str">
        <f t="shared" si="14"/>
        <v>Mat-2-3-1</v>
      </c>
      <c r="AN101" s="524"/>
      <c r="AO101" s="525"/>
      <c r="AP101" s="75"/>
      <c r="AQ101" s="557"/>
      <c r="AR101" s="554"/>
      <c r="AS101" s="564"/>
      <c r="AT101" s="554"/>
      <c r="AU101" s="564"/>
      <c r="AV101" s="554"/>
      <c r="AW101" s="564"/>
      <c r="AX101" s="563"/>
      <c r="AY101" s="569"/>
      <c r="AZ101" s="511"/>
      <c r="BA101" s="564"/>
      <c r="BB101" s="520"/>
      <c r="BC101" s="535" t="str">
        <f t="shared" si="15"/>
        <v>Mat-2-3-1</v>
      </c>
      <c r="BD101" s="524"/>
      <c r="BE101" s="525"/>
      <c r="BF101" s="569"/>
      <c r="BG101" s="557"/>
      <c r="BH101" s="559"/>
      <c r="BI101" s="554"/>
      <c r="BJ101" s="564"/>
      <c r="BK101" s="554"/>
      <c r="BL101" s="564"/>
      <c r="BM101" s="554"/>
      <c r="BN101" s="564"/>
      <c r="BO101" s="563"/>
      <c r="BP101" s="75"/>
      <c r="BQ101" s="525"/>
      <c r="BR101" s="525"/>
      <c r="BS101" s="534"/>
      <c r="BT101" s="535"/>
      <c r="BU101" s="524"/>
      <c r="BV101" s="534"/>
    </row>
    <row r="102" spans="1:74" ht="66.599999999999994" thickBot="1" x14ac:dyDescent="0.3">
      <c r="A102" s="7" t="s">
        <v>424</v>
      </c>
      <c r="B102" s="7" t="s">
        <v>76</v>
      </c>
      <c r="C102" s="32" t="str">
        <f t="shared" si="17"/>
        <v>Receiving water quality</v>
      </c>
      <c r="D102" s="153">
        <v>1</v>
      </c>
      <c r="E102" s="146">
        <v>1</v>
      </c>
      <c r="F102" s="31" t="str">
        <f t="shared" si="16"/>
        <v>Dis-1-1-1</v>
      </c>
      <c r="G102" s="239" t="s">
        <v>322</v>
      </c>
      <c r="H102" s="571">
        <f>'Weightings Calcs'!J21</f>
        <v>3</v>
      </c>
      <c r="I102" s="143">
        <f>'Weightings Calcs'!K21</f>
        <v>3</v>
      </c>
      <c r="J102" s="94">
        <f>K102/$H102</f>
        <v>0.98650051921079962</v>
      </c>
      <c r="K102" s="63">
        <f>'Weightings Calcs'!$N$21</f>
        <v>2.9595015576323989</v>
      </c>
      <c r="L102" s="70"/>
      <c r="M102" s="58"/>
      <c r="N102" s="46" t="s">
        <v>235</v>
      </c>
      <c r="O102" s="81" t="s">
        <v>174</v>
      </c>
      <c r="P102" s="51">
        <v>0</v>
      </c>
      <c r="Q102" s="602">
        <v>1</v>
      </c>
      <c r="R102" s="49">
        <f>Q102*J102</f>
        <v>0.98650051921079962</v>
      </c>
      <c r="S102" s="635" t="s">
        <v>986</v>
      </c>
      <c r="T102" s="624" t="s">
        <v>987</v>
      </c>
      <c r="U102" s="75"/>
      <c r="V102" s="538">
        <v>1</v>
      </c>
      <c r="W102" s="614">
        <v>2</v>
      </c>
      <c r="X102" s="50">
        <f>W102*J102</f>
        <v>1.9730010384215992</v>
      </c>
      <c r="Y102" s="60"/>
      <c r="Z102" s="87" t="s">
        <v>255</v>
      </c>
      <c r="AA102" s="88" t="s">
        <v>174</v>
      </c>
      <c r="AB102" s="89"/>
      <c r="AC102" s="90">
        <f>INDEX(lists_progress_status_tbl,MATCH(Z102,lists_progress_status,0),2)</f>
        <v>1</v>
      </c>
      <c r="AD102" s="546">
        <v>0</v>
      </c>
      <c r="AE102" s="85" t="str">
        <f t="shared" si="13"/>
        <v>Dis-1-1-1</v>
      </c>
      <c r="AF102" s="545" t="s">
        <v>1007</v>
      </c>
      <c r="AG102" s="545" t="s">
        <v>1076</v>
      </c>
      <c r="AH102" s="75"/>
      <c r="AI102" s="62">
        <v>1</v>
      </c>
      <c r="AJ102" s="50">
        <f>AI102*J102</f>
        <v>0.98650051921079962</v>
      </c>
      <c r="AK102" s="519"/>
      <c r="AL102" s="520"/>
      <c r="AM102" s="521" t="str">
        <f t="shared" si="14"/>
        <v>Dis-1-1-1</v>
      </c>
      <c r="AN102" s="524"/>
      <c r="AO102" s="525"/>
      <c r="AP102" s="75"/>
      <c r="AQ102" s="551"/>
      <c r="AR102" s="548"/>
      <c r="AS102" s="547">
        <v>0</v>
      </c>
      <c r="AT102" s="548"/>
      <c r="AU102" s="547">
        <v>0</v>
      </c>
      <c r="AV102" s="548"/>
      <c r="AW102" s="547">
        <v>0</v>
      </c>
      <c r="AX102" s="549">
        <f>AW102*J102</f>
        <v>0</v>
      </c>
      <c r="AY102" s="569"/>
      <c r="AZ102" s="62"/>
      <c r="BA102" s="549">
        <f>AZ102*J102</f>
        <v>0</v>
      </c>
      <c r="BB102" s="520"/>
      <c r="BC102" s="535" t="str">
        <f t="shared" si="15"/>
        <v>Dis-1-1-1</v>
      </c>
      <c r="BD102" s="524"/>
      <c r="BE102" s="525"/>
      <c r="BF102" s="569"/>
      <c r="BG102" s="551"/>
      <c r="BH102" s="552"/>
      <c r="BI102" s="548"/>
      <c r="BJ102" s="547">
        <v>0</v>
      </c>
      <c r="BK102" s="548"/>
      <c r="BL102" s="547">
        <v>0</v>
      </c>
      <c r="BM102" s="548"/>
      <c r="BN102" s="547">
        <v>0</v>
      </c>
      <c r="BO102" s="549">
        <f>BN102*J102</f>
        <v>0</v>
      </c>
      <c r="BP102" s="75"/>
      <c r="BQ102" s="525"/>
      <c r="BR102" s="525"/>
      <c r="BS102" s="534"/>
      <c r="BT102" s="535"/>
      <c r="BU102" s="524"/>
      <c r="BV102" s="534"/>
    </row>
    <row r="103" spans="1:74" ht="106.2" thickBot="1" x14ac:dyDescent="0.3">
      <c r="A103" s="7" t="s">
        <v>424</v>
      </c>
      <c r="B103" s="7" t="s">
        <v>76</v>
      </c>
      <c r="C103" s="32" t="str">
        <f t="shared" si="17"/>
        <v>Receiving water quality</v>
      </c>
      <c r="D103" s="153">
        <v>1</v>
      </c>
      <c r="E103" s="146">
        <v>2</v>
      </c>
      <c r="F103" s="31" t="str">
        <f t="shared" si="16"/>
        <v>Dis-1-1-2</v>
      </c>
      <c r="G103" s="239" t="s">
        <v>186</v>
      </c>
      <c r="I103" s="47"/>
      <c r="J103" s="40"/>
      <c r="K103" s="47"/>
      <c r="L103" s="71"/>
      <c r="M103" s="58"/>
      <c r="N103" s="56"/>
      <c r="O103" s="78"/>
      <c r="P103" s="43"/>
      <c r="Q103" s="603"/>
      <c r="R103" s="38"/>
      <c r="S103" s="545" t="s">
        <v>899</v>
      </c>
      <c r="T103" s="624" t="s">
        <v>1072</v>
      </c>
      <c r="U103" s="75"/>
      <c r="V103" s="578"/>
      <c r="W103" s="617"/>
      <c r="X103" s="38"/>
      <c r="Y103" s="511"/>
      <c r="Z103" s="511"/>
      <c r="AA103" s="78"/>
      <c r="AB103" s="78"/>
      <c r="AC103" s="86"/>
      <c r="AD103" s="513"/>
      <c r="AE103" s="85" t="str">
        <f t="shared" si="13"/>
        <v>Dis-1-1-2</v>
      </c>
      <c r="AF103" s="545" t="s">
        <v>898</v>
      </c>
      <c r="AG103" s="545" t="s">
        <v>1075</v>
      </c>
      <c r="AH103" s="75"/>
      <c r="AI103" s="511"/>
      <c r="AJ103" s="38"/>
      <c r="AK103" s="511"/>
      <c r="AL103" s="520"/>
      <c r="AM103" s="521" t="str">
        <f t="shared" si="14"/>
        <v>Dis-1-1-2</v>
      </c>
      <c r="AN103" s="524"/>
      <c r="AO103" s="525"/>
      <c r="AP103" s="75"/>
      <c r="AQ103" s="557"/>
      <c r="AR103" s="554"/>
      <c r="AS103" s="564"/>
      <c r="AT103" s="554"/>
      <c r="AU103" s="564"/>
      <c r="AV103" s="554"/>
      <c r="AW103" s="564"/>
      <c r="AX103" s="565"/>
      <c r="AY103" s="569"/>
      <c r="AZ103" s="511"/>
      <c r="BA103" s="564"/>
      <c r="BB103" s="520"/>
      <c r="BC103" s="535" t="str">
        <f t="shared" si="15"/>
        <v>Dis-1-1-2</v>
      </c>
      <c r="BD103" s="524"/>
      <c r="BE103" s="525"/>
      <c r="BF103" s="569"/>
      <c r="BG103" s="557"/>
      <c r="BH103" s="553"/>
      <c r="BI103" s="554"/>
      <c r="BJ103" s="564"/>
      <c r="BK103" s="554"/>
      <c r="BL103" s="564"/>
      <c r="BM103" s="554"/>
      <c r="BN103" s="564"/>
      <c r="BO103" s="565"/>
      <c r="BP103" s="75"/>
      <c r="BQ103" s="525"/>
      <c r="BR103" s="525"/>
      <c r="BS103" s="534"/>
      <c r="BT103" s="535"/>
      <c r="BU103" s="524"/>
      <c r="BV103" s="534"/>
    </row>
    <row r="104" spans="1:74" ht="93" thickBot="1" x14ac:dyDescent="0.3">
      <c r="A104" s="7" t="s">
        <v>424</v>
      </c>
      <c r="B104" s="7" t="s">
        <v>76</v>
      </c>
      <c r="C104" s="32" t="str">
        <f t="shared" si="17"/>
        <v>Receiving water quality</v>
      </c>
      <c r="D104" s="153">
        <v>2</v>
      </c>
      <c r="E104" s="146">
        <v>1</v>
      </c>
      <c r="F104" s="31" t="str">
        <f t="shared" si="16"/>
        <v>Dis-1-2-1</v>
      </c>
      <c r="G104" s="239" t="s">
        <v>17</v>
      </c>
      <c r="I104" s="47"/>
      <c r="J104" s="40"/>
      <c r="K104" s="47"/>
      <c r="L104" s="71"/>
      <c r="M104" s="58"/>
      <c r="N104" s="46" t="s">
        <v>236</v>
      </c>
      <c r="O104" s="81" t="s">
        <v>174</v>
      </c>
      <c r="P104" s="51">
        <v>0</v>
      </c>
      <c r="Q104" s="603"/>
      <c r="R104" s="38"/>
      <c r="S104" s="545" t="s">
        <v>1008</v>
      </c>
      <c r="T104" s="624"/>
      <c r="U104" s="75"/>
      <c r="V104" s="578"/>
      <c r="W104" s="617"/>
      <c r="X104" s="38"/>
      <c r="Y104" s="511"/>
      <c r="Z104" s="91"/>
      <c r="AA104" s="89"/>
      <c r="AB104" s="89"/>
      <c r="AC104" s="86"/>
      <c r="AD104" s="580"/>
      <c r="AE104" s="85" t="str">
        <f t="shared" si="13"/>
        <v>Dis-1-2-1</v>
      </c>
      <c r="AF104" s="545" t="s">
        <v>1073</v>
      </c>
      <c r="AG104" s="533" t="s">
        <v>988</v>
      </c>
      <c r="AH104" s="75"/>
      <c r="AI104" s="511"/>
      <c r="AJ104" s="38"/>
      <c r="AK104" s="511"/>
      <c r="AL104" s="520"/>
      <c r="AM104" s="521" t="str">
        <f t="shared" si="14"/>
        <v>Dis-1-2-1</v>
      </c>
      <c r="AN104" s="524"/>
      <c r="AO104" s="525"/>
      <c r="AP104" s="75"/>
      <c r="AQ104" s="557"/>
      <c r="AR104" s="554"/>
      <c r="AS104" s="564"/>
      <c r="AT104" s="554"/>
      <c r="AU104" s="564"/>
      <c r="AV104" s="560"/>
      <c r="AW104" s="564"/>
      <c r="AX104" s="563"/>
      <c r="AY104" s="569"/>
      <c r="AZ104" s="511"/>
      <c r="BA104" s="564"/>
      <c r="BB104" s="520"/>
      <c r="BC104" s="535" t="str">
        <f t="shared" si="15"/>
        <v>Dis-1-2-1</v>
      </c>
      <c r="BD104" s="524"/>
      <c r="BE104" s="525"/>
      <c r="BF104" s="569"/>
      <c r="BG104" s="557"/>
      <c r="BH104" s="559"/>
      <c r="BI104" s="554"/>
      <c r="BJ104" s="564"/>
      <c r="BK104" s="554"/>
      <c r="BL104" s="564"/>
      <c r="BM104" s="560"/>
      <c r="BN104" s="564"/>
      <c r="BO104" s="563"/>
      <c r="BP104" s="75"/>
      <c r="BQ104" s="525"/>
      <c r="BR104" s="525"/>
      <c r="BS104" s="534"/>
      <c r="BT104" s="535"/>
      <c r="BU104" s="524"/>
      <c r="BV104" s="534"/>
    </row>
    <row r="105" spans="1:74" ht="105.6" x14ac:dyDescent="0.25">
      <c r="A105" s="7" t="s">
        <v>424</v>
      </c>
      <c r="B105" s="7" t="s">
        <v>76</v>
      </c>
      <c r="C105" s="32" t="str">
        <f t="shared" si="17"/>
        <v>Receiving water quality</v>
      </c>
      <c r="D105" s="153">
        <v>2</v>
      </c>
      <c r="E105" s="146">
        <v>2</v>
      </c>
      <c r="F105" s="31" t="str">
        <f t="shared" si="16"/>
        <v>Dis-1-2-2</v>
      </c>
      <c r="G105" s="239" t="s">
        <v>323</v>
      </c>
      <c r="I105" s="47"/>
      <c r="J105" s="40"/>
      <c r="K105" s="47"/>
      <c r="L105" s="71"/>
      <c r="M105" s="58"/>
      <c r="N105" s="54"/>
      <c r="O105" s="78"/>
      <c r="P105" s="43"/>
      <c r="Q105" s="603"/>
      <c r="R105" s="38"/>
      <c r="S105" s="635" t="s">
        <v>1070</v>
      </c>
      <c r="T105" s="624" t="s">
        <v>1071</v>
      </c>
      <c r="U105" s="75"/>
      <c r="V105" s="578"/>
      <c r="W105" s="617"/>
      <c r="X105" s="38"/>
      <c r="Y105" s="511"/>
      <c r="Z105" s="511"/>
      <c r="AA105" s="78"/>
      <c r="AB105" s="78"/>
      <c r="AC105" s="86"/>
      <c r="AD105" s="513"/>
      <c r="AE105" s="85" t="str">
        <f t="shared" si="13"/>
        <v>Dis-1-2-2</v>
      </c>
      <c r="AF105" s="545" t="s">
        <v>1009</v>
      </c>
      <c r="AG105" s="545" t="s">
        <v>1074</v>
      </c>
      <c r="AH105" s="75"/>
      <c r="AI105" s="511"/>
      <c r="AJ105" s="38"/>
      <c r="AK105" s="511"/>
      <c r="AL105" s="520"/>
      <c r="AM105" s="521" t="str">
        <f t="shared" si="14"/>
        <v>Dis-1-2-2</v>
      </c>
      <c r="AN105" s="524"/>
      <c r="AO105" s="525"/>
      <c r="AP105" s="75"/>
      <c r="AQ105" s="557"/>
      <c r="AR105" s="554"/>
      <c r="AS105" s="564"/>
      <c r="AT105" s="554"/>
      <c r="AU105" s="564"/>
      <c r="AV105" s="554"/>
      <c r="AW105" s="564"/>
      <c r="AX105" s="565"/>
      <c r="AY105" s="569"/>
      <c r="AZ105" s="511"/>
      <c r="BA105" s="564"/>
      <c r="BB105" s="520"/>
      <c r="BC105" s="535" t="str">
        <f t="shared" si="15"/>
        <v>Dis-1-2-2</v>
      </c>
      <c r="BD105" s="524"/>
      <c r="BE105" s="525"/>
      <c r="BF105" s="569"/>
      <c r="BG105" s="557"/>
      <c r="BH105" s="559"/>
      <c r="BI105" s="554"/>
      <c r="BJ105" s="564"/>
      <c r="BK105" s="554"/>
      <c r="BL105" s="564"/>
      <c r="BM105" s="554"/>
      <c r="BN105" s="564"/>
      <c r="BO105" s="565"/>
      <c r="BP105" s="75"/>
      <c r="BQ105" s="525"/>
      <c r="BR105" s="525"/>
      <c r="BS105" s="534"/>
      <c r="BT105" s="535"/>
      <c r="BU105" s="524"/>
      <c r="BV105" s="534"/>
    </row>
    <row r="106" spans="1:74" ht="40.200000000000003" thickBot="1" x14ac:dyDescent="0.3">
      <c r="A106" s="7" t="s">
        <v>424</v>
      </c>
      <c r="B106" s="7" t="s">
        <v>76</v>
      </c>
      <c r="C106" s="32" t="str">
        <f t="shared" si="17"/>
        <v>Receiving water quality</v>
      </c>
      <c r="D106" s="153">
        <v>2</v>
      </c>
      <c r="E106" s="146">
        <v>3</v>
      </c>
      <c r="F106" s="31" t="str">
        <f t="shared" si="16"/>
        <v>Dis-1-2-3</v>
      </c>
      <c r="G106" s="239" t="s">
        <v>187</v>
      </c>
      <c r="I106" s="47"/>
      <c r="J106" s="40"/>
      <c r="K106" s="47"/>
      <c r="L106" s="71"/>
      <c r="M106" s="58"/>
      <c r="N106" s="56"/>
      <c r="O106" s="78"/>
      <c r="P106" s="43"/>
      <c r="Q106" s="603"/>
      <c r="R106" s="38"/>
      <c r="S106" s="635"/>
      <c r="T106" s="624"/>
      <c r="U106" s="75"/>
      <c r="V106" s="578"/>
      <c r="W106" s="617"/>
      <c r="X106" s="38"/>
      <c r="Y106" s="511"/>
      <c r="Z106" s="511"/>
      <c r="AA106" s="78"/>
      <c r="AB106" s="78"/>
      <c r="AC106" s="86"/>
      <c r="AD106" s="513"/>
      <c r="AE106" s="85" t="str">
        <f t="shared" si="13"/>
        <v>Dis-1-2-3</v>
      </c>
      <c r="AF106" s="545"/>
      <c r="AG106" s="545"/>
      <c r="AH106" s="75"/>
      <c r="AI106" s="511"/>
      <c r="AJ106" s="38"/>
      <c r="AK106" s="511"/>
      <c r="AL106" s="520"/>
      <c r="AM106" s="521" t="str">
        <f t="shared" si="14"/>
        <v>Dis-1-2-3</v>
      </c>
      <c r="AN106" s="524"/>
      <c r="AO106" s="526"/>
      <c r="AP106" s="75"/>
      <c r="AQ106" s="562"/>
      <c r="AR106" s="560"/>
      <c r="AS106" s="564"/>
      <c r="AT106" s="554"/>
      <c r="AU106" s="564"/>
      <c r="AV106" s="560"/>
      <c r="AW106" s="564"/>
      <c r="AX106" s="565"/>
      <c r="AY106" s="569"/>
      <c r="AZ106" s="511"/>
      <c r="BA106" s="564"/>
      <c r="BB106" s="520"/>
      <c r="BC106" s="535" t="str">
        <f t="shared" si="15"/>
        <v>Dis-1-2-3</v>
      </c>
      <c r="BD106" s="524"/>
      <c r="BE106" s="526"/>
      <c r="BF106" s="569"/>
      <c r="BG106" s="562"/>
      <c r="BH106" s="559"/>
      <c r="BI106" s="560"/>
      <c r="BJ106" s="564"/>
      <c r="BK106" s="554"/>
      <c r="BL106" s="564"/>
      <c r="BM106" s="560"/>
      <c r="BN106" s="564"/>
      <c r="BO106" s="565"/>
      <c r="BP106" s="75"/>
      <c r="BQ106" s="526"/>
      <c r="BR106" s="526"/>
      <c r="BS106" s="534"/>
      <c r="BT106" s="535"/>
      <c r="BU106" s="524"/>
      <c r="BV106" s="534"/>
    </row>
    <row r="107" spans="1:74" ht="14.4" thickBot="1" x14ac:dyDescent="0.3">
      <c r="A107" s="7" t="s">
        <v>424</v>
      </c>
      <c r="B107" s="7" t="s">
        <v>76</v>
      </c>
      <c r="C107" s="32" t="str">
        <f t="shared" si="17"/>
        <v>Receiving water quality</v>
      </c>
      <c r="D107" s="153">
        <v>3</v>
      </c>
      <c r="E107" s="146">
        <v>1</v>
      </c>
      <c r="F107" s="31" t="str">
        <f t="shared" si="16"/>
        <v>Dis-1-3-1</v>
      </c>
      <c r="G107" s="239" t="s">
        <v>18</v>
      </c>
      <c r="I107" s="47"/>
      <c r="J107" s="40"/>
      <c r="K107" s="47"/>
      <c r="L107" s="71"/>
      <c r="M107" s="58"/>
      <c r="N107" s="46" t="s">
        <v>236</v>
      </c>
      <c r="O107" s="81" t="s">
        <v>174</v>
      </c>
      <c r="P107" s="51">
        <v>0</v>
      </c>
      <c r="Q107" s="603"/>
      <c r="R107" s="38"/>
      <c r="S107" s="635"/>
      <c r="T107" s="624"/>
      <c r="U107" s="75"/>
      <c r="V107" s="578"/>
      <c r="W107" s="617"/>
      <c r="X107" s="38"/>
      <c r="Y107" s="511"/>
      <c r="Z107" s="91"/>
      <c r="AA107" s="89"/>
      <c r="AB107" s="89"/>
      <c r="AC107" s="86"/>
      <c r="AD107" s="580"/>
      <c r="AE107" s="85" t="str">
        <f t="shared" si="13"/>
        <v>Dis-1-3-1</v>
      </c>
      <c r="AF107" s="545"/>
      <c r="AG107" s="545"/>
      <c r="AH107" s="75"/>
      <c r="AI107" s="511"/>
      <c r="AJ107" s="38"/>
      <c r="AK107" s="511"/>
      <c r="AL107" s="520"/>
      <c r="AM107" s="521" t="str">
        <f t="shared" si="14"/>
        <v>Dis-1-3-1</v>
      </c>
      <c r="AN107" s="524"/>
      <c r="AO107" s="523"/>
      <c r="AP107" s="75"/>
      <c r="AQ107" s="551"/>
      <c r="AR107" s="548"/>
      <c r="AS107" s="564"/>
      <c r="AT107" s="554"/>
      <c r="AU107" s="564"/>
      <c r="AV107" s="554"/>
      <c r="AW107" s="564"/>
      <c r="AX107" s="563"/>
      <c r="AY107" s="569"/>
      <c r="AZ107" s="511"/>
      <c r="BA107" s="564"/>
      <c r="BB107" s="520"/>
      <c r="BC107" s="535" t="str">
        <f t="shared" si="15"/>
        <v>Dis-1-3-1</v>
      </c>
      <c r="BD107" s="524"/>
      <c r="BE107" s="523"/>
      <c r="BF107" s="569"/>
      <c r="BG107" s="551"/>
      <c r="BH107" s="552"/>
      <c r="BI107" s="548"/>
      <c r="BJ107" s="564"/>
      <c r="BK107" s="554"/>
      <c r="BL107" s="564"/>
      <c r="BM107" s="554"/>
      <c r="BN107" s="564"/>
      <c r="BO107" s="563"/>
      <c r="BP107" s="75"/>
      <c r="BQ107" s="523"/>
      <c r="BR107" s="523"/>
      <c r="BS107" s="534"/>
      <c r="BT107" s="535"/>
      <c r="BU107" s="524"/>
      <c r="BV107" s="534"/>
    </row>
    <row r="108" spans="1:74" ht="39.6" x14ac:dyDescent="0.25">
      <c r="A108" s="7" t="s">
        <v>424</v>
      </c>
      <c r="B108" s="7" t="s">
        <v>76</v>
      </c>
      <c r="C108" s="32" t="str">
        <f t="shared" si="17"/>
        <v>Receiving water quality</v>
      </c>
      <c r="D108" s="153">
        <v>3</v>
      </c>
      <c r="E108" s="146">
        <v>2</v>
      </c>
      <c r="F108" s="31" t="str">
        <f t="shared" si="16"/>
        <v>Dis-1-3-2</v>
      </c>
      <c r="G108" s="239" t="s">
        <v>188</v>
      </c>
      <c r="I108" s="47"/>
      <c r="J108" s="40"/>
      <c r="K108" s="47"/>
      <c r="L108" s="71"/>
      <c r="M108" s="58"/>
      <c r="N108" s="54"/>
      <c r="O108" s="78"/>
      <c r="P108" s="43"/>
      <c r="Q108" s="603"/>
      <c r="R108" s="38"/>
      <c r="S108" s="635"/>
      <c r="T108" s="624"/>
      <c r="U108" s="75"/>
      <c r="V108" s="578"/>
      <c r="W108" s="617"/>
      <c r="X108" s="38"/>
      <c r="Y108" s="511"/>
      <c r="Z108" s="511"/>
      <c r="AA108" s="78"/>
      <c r="AB108" s="78"/>
      <c r="AC108" s="86"/>
      <c r="AD108" s="513"/>
      <c r="AE108" s="85" t="str">
        <f t="shared" si="13"/>
        <v>Dis-1-3-2</v>
      </c>
      <c r="AF108" s="545"/>
      <c r="AG108" s="545"/>
      <c r="AH108" s="75"/>
      <c r="AI108" s="511"/>
      <c r="AJ108" s="38"/>
      <c r="AK108" s="511"/>
      <c r="AL108" s="520"/>
      <c r="AM108" s="521" t="str">
        <f t="shared" si="14"/>
        <v>Dis-1-3-2</v>
      </c>
      <c r="AN108" s="524"/>
      <c r="AO108" s="525"/>
      <c r="AP108" s="75"/>
      <c r="AQ108" s="557"/>
      <c r="AR108" s="554"/>
      <c r="AS108" s="564"/>
      <c r="AT108" s="554"/>
      <c r="AU108" s="564"/>
      <c r="AV108" s="554"/>
      <c r="AW108" s="564"/>
      <c r="AX108" s="565"/>
      <c r="AY108" s="569"/>
      <c r="AZ108" s="511"/>
      <c r="BA108" s="564"/>
      <c r="BB108" s="520"/>
      <c r="BC108" s="535" t="str">
        <f t="shared" si="15"/>
        <v>Dis-1-3-2</v>
      </c>
      <c r="BD108" s="524"/>
      <c r="BE108" s="525"/>
      <c r="BF108" s="569"/>
      <c r="BG108" s="557"/>
      <c r="BH108" s="553"/>
      <c r="BI108" s="554"/>
      <c r="BJ108" s="564"/>
      <c r="BK108" s="554"/>
      <c r="BL108" s="564"/>
      <c r="BM108" s="554"/>
      <c r="BN108" s="564"/>
      <c r="BO108" s="565"/>
      <c r="BP108" s="75"/>
      <c r="BQ108" s="525"/>
      <c r="BR108" s="525"/>
      <c r="BS108" s="534"/>
      <c r="BT108" s="535"/>
      <c r="BU108" s="524"/>
      <c r="BV108" s="534"/>
    </row>
    <row r="109" spans="1:74" ht="27" thickBot="1" x14ac:dyDescent="0.3">
      <c r="A109" s="7" t="s">
        <v>424</v>
      </c>
      <c r="B109" s="7" t="s">
        <v>76</v>
      </c>
      <c r="C109" s="32" t="str">
        <f t="shared" si="17"/>
        <v>Receiving water quality</v>
      </c>
      <c r="D109" s="153">
        <v>3</v>
      </c>
      <c r="E109" s="146">
        <v>3</v>
      </c>
      <c r="F109" s="31" t="str">
        <f t="shared" si="16"/>
        <v>Dis-1-3-3</v>
      </c>
      <c r="G109" s="239" t="s">
        <v>324</v>
      </c>
      <c r="I109" s="47"/>
      <c r="J109" s="40"/>
      <c r="K109" s="47"/>
      <c r="L109" s="71"/>
      <c r="M109" s="58"/>
      <c r="N109" s="56"/>
      <c r="O109" s="78"/>
      <c r="P109" s="43"/>
      <c r="Q109" s="603"/>
      <c r="R109" s="38"/>
      <c r="S109" s="635"/>
      <c r="T109" s="624"/>
      <c r="U109" s="75"/>
      <c r="V109" s="578"/>
      <c r="W109" s="617"/>
      <c r="X109" s="38"/>
      <c r="Y109" s="511"/>
      <c r="Z109" s="511"/>
      <c r="AA109" s="78"/>
      <c r="AB109" s="78"/>
      <c r="AC109" s="86"/>
      <c r="AD109" s="513"/>
      <c r="AE109" s="85" t="str">
        <f t="shared" ref="AE109:AE138" si="18">F109</f>
        <v>Dis-1-3-3</v>
      </c>
      <c r="AF109" s="545"/>
      <c r="AG109" s="545"/>
      <c r="AH109" s="75"/>
      <c r="AI109" s="511"/>
      <c r="AJ109" s="38"/>
      <c r="AK109" s="511"/>
      <c r="AL109" s="520"/>
      <c r="AM109" s="521" t="str">
        <f t="shared" ref="AM109:AM138" si="19">F109</f>
        <v>Dis-1-3-3</v>
      </c>
      <c r="AN109" s="524"/>
      <c r="AO109" s="525"/>
      <c r="AP109" s="75"/>
      <c r="AQ109" s="557"/>
      <c r="AR109" s="554"/>
      <c r="AS109" s="564"/>
      <c r="AT109" s="554"/>
      <c r="AU109" s="564"/>
      <c r="AV109" s="560"/>
      <c r="AW109" s="564"/>
      <c r="AX109" s="565"/>
      <c r="AY109" s="569"/>
      <c r="AZ109" s="511"/>
      <c r="BA109" s="564"/>
      <c r="BB109" s="520"/>
      <c r="BC109" s="535" t="str">
        <f t="shared" ref="BC109:BC138" si="20">F109</f>
        <v>Dis-1-3-3</v>
      </c>
      <c r="BD109" s="524"/>
      <c r="BE109" s="525"/>
      <c r="BF109" s="569"/>
      <c r="BG109" s="557"/>
      <c r="BH109" s="559"/>
      <c r="BI109" s="554"/>
      <c r="BJ109" s="564"/>
      <c r="BK109" s="554"/>
      <c r="BL109" s="564"/>
      <c r="BM109" s="560"/>
      <c r="BN109" s="564"/>
      <c r="BO109" s="565"/>
      <c r="BP109" s="75"/>
      <c r="BQ109" s="525"/>
      <c r="BR109" s="525"/>
      <c r="BS109" s="534"/>
      <c r="BT109" s="535"/>
      <c r="BU109" s="524"/>
      <c r="BV109" s="534"/>
    </row>
    <row r="110" spans="1:74" ht="93" thickBot="1" x14ac:dyDescent="0.3">
      <c r="A110" s="7" t="s">
        <v>424</v>
      </c>
      <c r="B110" s="7" t="s">
        <v>78</v>
      </c>
      <c r="C110" s="32" t="str">
        <f t="shared" si="17"/>
        <v>Noise</v>
      </c>
      <c r="D110" s="153">
        <v>1</v>
      </c>
      <c r="E110" s="146">
        <v>1</v>
      </c>
      <c r="F110" s="31" t="str">
        <f t="shared" si="16"/>
        <v>Dis-2-1-1</v>
      </c>
      <c r="G110" s="239" t="s">
        <v>189</v>
      </c>
      <c r="H110" s="571">
        <f>'Weightings Calcs'!J22</f>
        <v>3</v>
      </c>
      <c r="I110" s="143">
        <f>'Weightings Calcs'!K22</f>
        <v>4</v>
      </c>
      <c r="J110" s="94">
        <f>K110/$H110</f>
        <v>1.3153340256143995</v>
      </c>
      <c r="K110" s="63">
        <f>'Weightings Calcs'!$N$22</f>
        <v>3.9460020768431985</v>
      </c>
      <c r="L110" s="70"/>
      <c r="M110" s="58"/>
      <c r="N110" s="46" t="s">
        <v>235</v>
      </c>
      <c r="O110" s="81" t="s">
        <v>174</v>
      </c>
      <c r="P110" s="51">
        <v>0</v>
      </c>
      <c r="Q110" s="602">
        <v>3</v>
      </c>
      <c r="R110" s="49">
        <f>Q110*J110</f>
        <v>3.9460020768431985</v>
      </c>
      <c r="S110" s="635" t="s">
        <v>900</v>
      </c>
      <c r="T110" s="624" t="s">
        <v>989</v>
      </c>
      <c r="U110" s="75"/>
      <c r="V110" s="538">
        <v>1</v>
      </c>
      <c r="W110" s="614">
        <v>2</v>
      </c>
      <c r="X110" s="50">
        <f>W110*J110</f>
        <v>2.630668051228799</v>
      </c>
      <c r="Y110" s="60"/>
      <c r="Z110" s="87" t="s">
        <v>255</v>
      </c>
      <c r="AA110" s="88" t="s">
        <v>174</v>
      </c>
      <c r="AB110" s="89"/>
      <c r="AC110" s="90">
        <f>INDEX(lists_progress_status_tbl,MATCH(Z110,lists_progress_status,0),2)</f>
        <v>1</v>
      </c>
      <c r="AD110" s="546">
        <v>0</v>
      </c>
      <c r="AE110" s="85" t="str">
        <f t="shared" si="18"/>
        <v>Dis-2-1-1</v>
      </c>
      <c r="AF110" s="545" t="s">
        <v>1010</v>
      </c>
      <c r="AG110" s="545"/>
      <c r="AH110" s="75"/>
      <c r="AI110" s="62">
        <v>3</v>
      </c>
      <c r="AJ110" s="50">
        <f>AI110*J110</f>
        <v>3.9460020768431985</v>
      </c>
      <c r="AK110" s="519"/>
      <c r="AL110" s="520"/>
      <c r="AM110" s="521" t="str">
        <f t="shared" si="19"/>
        <v>Dis-2-1-1</v>
      </c>
      <c r="AN110" s="524"/>
      <c r="AO110" s="525"/>
      <c r="AP110" s="75"/>
      <c r="AQ110" s="551"/>
      <c r="AR110" s="548"/>
      <c r="AS110" s="547">
        <v>0</v>
      </c>
      <c r="AT110" s="548"/>
      <c r="AU110" s="547">
        <v>0</v>
      </c>
      <c r="AV110" s="548"/>
      <c r="AW110" s="547">
        <v>0</v>
      </c>
      <c r="AX110" s="549">
        <f>AW110*J110</f>
        <v>0</v>
      </c>
      <c r="AY110" s="569"/>
      <c r="AZ110" s="62"/>
      <c r="BA110" s="549">
        <f>AZ110*J110</f>
        <v>0</v>
      </c>
      <c r="BB110" s="520"/>
      <c r="BC110" s="535" t="str">
        <f t="shared" si="20"/>
        <v>Dis-2-1-1</v>
      </c>
      <c r="BD110" s="524"/>
      <c r="BE110" s="525"/>
      <c r="BF110" s="569"/>
      <c r="BG110" s="551"/>
      <c r="BH110" s="552"/>
      <c r="BI110" s="548"/>
      <c r="BJ110" s="547">
        <v>0</v>
      </c>
      <c r="BK110" s="548"/>
      <c r="BL110" s="547">
        <v>0</v>
      </c>
      <c r="BM110" s="548"/>
      <c r="BN110" s="547">
        <v>0</v>
      </c>
      <c r="BO110" s="549">
        <f>BN110*J110</f>
        <v>0</v>
      </c>
      <c r="BP110" s="75"/>
      <c r="BQ110" s="525"/>
      <c r="BR110" s="525"/>
      <c r="BS110" s="534"/>
      <c r="BT110" s="535"/>
      <c r="BU110" s="524"/>
      <c r="BV110" s="534"/>
    </row>
    <row r="111" spans="1:74" ht="106.2" thickBot="1" x14ac:dyDescent="0.3">
      <c r="A111" s="7" t="s">
        <v>424</v>
      </c>
      <c r="B111" s="7" t="s">
        <v>78</v>
      </c>
      <c r="C111" s="32" t="str">
        <f t="shared" si="17"/>
        <v>Noise</v>
      </c>
      <c r="D111" s="153">
        <v>1</v>
      </c>
      <c r="E111" s="146">
        <v>2</v>
      </c>
      <c r="F111" s="31" t="str">
        <f t="shared" si="16"/>
        <v>Dis-2-1-2</v>
      </c>
      <c r="G111" s="239" t="s">
        <v>190</v>
      </c>
      <c r="I111" s="47"/>
      <c r="J111" s="40"/>
      <c r="K111" s="47"/>
      <c r="L111" s="71"/>
      <c r="M111" s="58"/>
      <c r="N111" s="56"/>
      <c r="O111" s="78"/>
      <c r="P111" s="43"/>
      <c r="Q111" s="603"/>
      <c r="R111" s="38"/>
      <c r="S111" s="635" t="s">
        <v>992</v>
      </c>
      <c r="T111" s="624" t="s">
        <v>990</v>
      </c>
      <c r="U111" s="75"/>
      <c r="V111" s="578"/>
      <c r="W111" s="617"/>
      <c r="X111" s="38"/>
      <c r="Y111" s="511"/>
      <c r="Z111" s="511"/>
      <c r="AA111" s="78"/>
      <c r="AB111" s="78"/>
      <c r="AC111" s="86"/>
      <c r="AD111" s="513"/>
      <c r="AE111" s="85" t="str">
        <f t="shared" si="18"/>
        <v>Dis-2-1-2</v>
      </c>
      <c r="AF111" s="545" t="s">
        <v>1077</v>
      </c>
      <c r="AG111" s="545"/>
      <c r="AH111" s="75"/>
      <c r="AI111" s="511"/>
      <c r="AJ111" s="38"/>
      <c r="AK111" s="511"/>
      <c r="AL111" s="520"/>
      <c r="AM111" s="521" t="str">
        <f t="shared" si="19"/>
        <v>Dis-2-1-2</v>
      </c>
      <c r="AN111" s="524"/>
      <c r="AO111" s="523"/>
      <c r="AP111" s="75"/>
      <c r="AQ111" s="551"/>
      <c r="AR111" s="548"/>
      <c r="AS111" s="564"/>
      <c r="AT111" s="554"/>
      <c r="AU111" s="564"/>
      <c r="AV111" s="554"/>
      <c r="AW111" s="564"/>
      <c r="AX111" s="565"/>
      <c r="AY111" s="569"/>
      <c r="AZ111" s="511"/>
      <c r="BA111" s="564"/>
      <c r="BB111" s="520"/>
      <c r="BC111" s="535" t="str">
        <f t="shared" si="20"/>
        <v>Dis-2-1-2</v>
      </c>
      <c r="BD111" s="524"/>
      <c r="BE111" s="523"/>
      <c r="BF111" s="569"/>
      <c r="BG111" s="551"/>
      <c r="BH111" s="552"/>
      <c r="BI111" s="548"/>
      <c r="BJ111" s="564"/>
      <c r="BK111" s="554"/>
      <c r="BL111" s="564"/>
      <c r="BM111" s="554"/>
      <c r="BN111" s="564"/>
      <c r="BO111" s="565"/>
      <c r="BP111" s="75"/>
      <c r="BQ111" s="523"/>
      <c r="BR111" s="523"/>
      <c r="BS111" s="534"/>
      <c r="BT111" s="535"/>
      <c r="BU111" s="524"/>
      <c r="BV111" s="534"/>
    </row>
    <row r="112" spans="1:74" ht="26.4" customHeight="1" thickBot="1" x14ac:dyDescent="0.3">
      <c r="A112" s="7" t="s">
        <v>424</v>
      </c>
      <c r="B112" s="7" t="s">
        <v>78</v>
      </c>
      <c r="C112" s="32" t="str">
        <f t="shared" si="17"/>
        <v>Noise</v>
      </c>
      <c r="D112" s="153">
        <v>2</v>
      </c>
      <c r="E112" s="146">
        <v>1</v>
      </c>
      <c r="F112" s="31" t="str">
        <f t="shared" si="16"/>
        <v>Dis-2-2-1</v>
      </c>
      <c r="G112" s="239" t="s">
        <v>17</v>
      </c>
      <c r="I112" s="47"/>
      <c r="J112" s="40"/>
      <c r="K112" s="47"/>
      <c r="L112" s="71"/>
      <c r="M112" s="58"/>
      <c r="N112" s="46" t="s">
        <v>235</v>
      </c>
      <c r="O112" s="81" t="s">
        <v>174</v>
      </c>
      <c r="P112" s="51">
        <v>0</v>
      </c>
      <c r="Q112" s="603"/>
      <c r="R112" s="38"/>
      <c r="S112" s="635"/>
      <c r="T112" s="624" t="s">
        <v>991</v>
      </c>
      <c r="U112" s="75"/>
      <c r="V112" s="578"/>
      <c r="W112" s="617"/>
      <c r="X112" s="38"/>
      <c r="Y112" s="511"/>
      <c r="Z112" s="91"/>
      <c r="AA112" s="89"/>
      <c r="AB112" s="89"/>
      <c r="AC112" s="86"/>
      <c r="AD112" s="580"/>
      <c r="AE112" s="85" t="str">
        <f t="shared" si="18"/>
        <v>Dis-2-2-1</v>
      </c>
      <c r="AF112" s="545"/>
      <c r="AG112" s="545"/>
      <c r="AH112" s="75"/>
      <c r="AI112" s="511"/>
      <c r="AJ112" s="38"/>
      <c r="AK112" s="511"/>
      <c r="AL112" s="520"/>
      <c r="AM112" s="521" t="str">
        <f t="shared" si="19"/>
        <v>Dis-2-2-1</v>
      </c>
      <c r="AN112" s="524"/>
      <c r="AO112" s="525"/>
      <c r="AP112" s="75"/>
      <c r="AQ112" s="557"/>
      <c r="AR112" s="554"/>
      <c r="AS112" s="564"/>
      <c r="AT112" s="554"/>
      <c r="AU112" s="564"/>
      <c r="AV112" s="554"/>
      <c r="AW112" s="564"/>
      <c r="AX112" s="563"/>
      <c r="AY112" s="569"/>
      <c r="AZ112" s="511"/>
      <c r="BA112" s="564"/>
      <c r="BB112" s="520"/>
      <c r="BC112" s="535" t="str">
        <f t="shared" si="20"/>
        <v>Dis-2-2-1</v>
      </c>
      <c r="BD112" s="524"/>
      <c r="BE112" s="525"/>
      <c r="BF112" s="569"/>
      <c r="BG112" s="557"/>
      <c r="BH112" s="553"/>
      <c r="BI112" s="554"/>
      <c r="BJ112" s="564"/>
      <c r="BK112" s="554"/>
      <c r="BL112" s="564"/>
      <c r="BM112" s="554"/>
      <c r="BN112" s="564"/>
      <c r="BO112" s="563"/>
      <c r="BP112" s="75"/>
      <c r="BQ112" s="525"/>
      <c r="BR112" s="525"/>
      <c r="BS112" s="534"/>
      <c r="BT112" s="535"/>
      <c r="BU112" s="524"/>
      <c r="BV112" s="534"/>
    </row>
    <row r="113" spans="1:74" ht="52.8" x14ac:dyDescent="0.25">
      <c r="A113" s="7" t="s">
        <v>424</v>
      </c>
      <c r="B113" s="7" t="s">
        <v>78</v>
      </c>
      <c r="C113" s="32" t="str">
        <f t="shared" si="17"/>
        <v>Noise</v>
      </c>
      <c r="D113" s="153">
        <v>2</v>
      </c>
      <c r="E113" s="146">
        <v>2</v>
      </c>
      <c r="F113" s="31" t="str">
        <f t="shared" si="16"/>
        <v>Dis-2-2-2</v>
      </c>
      <c r="G113" s="239" t="s">
        <v>325</v>
      </c>
      <c r="I113" s="47"/>
      <c r="J113" s="40"/>
      <c r="K113" s="47"/>
      <c r="L113" s="71"/>
      <c r="M113" s="58"/>
      <c r="N113" s="38"/>
      <c r="O113" s="38"/>
      <c r="P113" s="38"/>
      <c r="Q113" s="603"/>
      <c r="R113" s="38"/>
      <c r="S113" s="635"/>
      <c r="T113" s="624" t="s">
        <v>1078</v>
      </c>
      <c r="U113" s="75"/>
      <c r="V113" s="578"/>
      <c r="W113" s="617"/>
      <c r="X113" s="38"/>
      <c r="Y113" s="511"/>
      <c r="Z113" s="511"/>
      <c r="AA113" s="78"/>
      <c r="AB113" s="78"/>
      <c r="AC113" s="86"/>
      <c r="AD113" s="513"/>
      <c r="AE113" s="85" t="str">
        <f t="shared" si="18"/>
        <v>Dis-2-2-2</v>
      </c>
      <c r="AF113" s="545"/>
      <c r="AG113" s="545"/>
      <c r="AH113" s="75"/>
      <c r="AI113" s="511"/>
      <c r="AJ113" s="38"/>
      <c r="AK113" s="511"/>
      <c r="AL113" s="520"/>
      <c r="AM113" s="521" t="str">
        <f t="shared" si="19"/>
        <v>Dis-2-2-2</v>
      </c>
      <c r="AN113" s="524"/>
      <c r="AO113" s="525"/>
      <c r="AP113" s="75"/>
      <c r="AQ113" s="557"/>
      <c r="AR113" s="554"/>
      <c r="AS113" s="564"/>
      <c r="AT113" s="554"/>
      <c r="AU113" s="564"/>
      <c r="AV113" s="560"/>
      <c r="AW113" s="564"/>
      <c r="AX113" s="565"/>
      <c r="AY113" s="569"/>
      <c r="AZ113" s="511"/>
      <c r="BA113" s="564"/>
      <c r="BB113" s="520"/>
      <c r="BC113" s="535" t="str">
        <f t="shared" si="20"/>
        <v>Dis-2-2-2</v>
      </c>
      <c r="BD113" s="524"/>
      <c r="BE113" s="525"/>
      <c r="BF113" s="569"/>
      <c r="BG113" s="557"/>
      <c r="BH113" s="559"/>
      <c r="BI113" s="554"/>
      <c r="BJ113" s="564"/>
      <c r="BK113" s="554"/>
      <c r="BL113" s="564"/>
      <c r="BM113" s="560"/>
      <c r="BN113" s="564"/>
      <c r="BO113" s="565"/>
      <c r="BP113" s="75"/>
      <c r="BQ113" s="525"/>
      <c r="BR113" s="525"/>
      <c r="BS113" s="534"/>
      <c r="BT113" s="535"/>
      <c r="BU113" s="524"/>
      <c r="BV113" s="534"/>
    </row>
    <row r="114" spans="1:74" ht="40.200000000000003" thickBot="1" x14ac:dyDescent="0.3">
      <c r="A114" s="7" t="s">
        <v>424</v>
      </c>
      <c r="B114" s="7" t="s">
        <v>78</v>
      </c>
      <c r="C114" s="32" t="str">
        <f t="shared" si="17"/>
        <v>Noise</v>
      </c>
      <c r="D114" s="153">
        <v>2</v>
      </c>
      <c r="E114" s="146">
        <v>3</v>
      </c>
      <c r="F114" s="31" t="str">
        <f t="shared" si="16"/>
        <v>Dis-2-2-3</v>
      </c>
      <c r="G114" s="239" t="s">
        <v>326</v>
      </c>
      <c r="I114" s="47"/>
      <c r="J114" s="40"/>
      <c r="K114" s="47"/>
      <c r="L114" s="71"/>
      <c r="M114" s="58"/>
      <c r="N114" s="38"/>
      <c r="O114" s="38"/>
      <c r="P114" s="38"/>
      <c r="Q114" s="603"/>
      <c r="R114" s="38"/>
      <c r="S114" s="635"/>
      <c r="T114" s="624"/>
      <c r="U114" s="75"/>
      <c r="V114" s="578"/>
      <c r="W114" s="617"/>
      <c r="X114" s="38"/>
      <c r="Y114" s="511"/>
      <c r="Z114" s="511"/>
      <c r="AA114" s="78"/>
      <c r="AB114" s="78"/>
      <c r="AC114" s="86"/>
      <c r="AD114" s="513"/>
      <c r="AE114" s="85" t="str">
        <f t="shared" si="18"/>
        <v>Dis-2-2-3</v>
      </c>
      <c r="AF114" s="545"/>
      <c r="AG114" s="545"/>
      <c r="AH114" s="75"/>
      <c r="AI114" s="511"/>
      <c r="AJ114" s="38"/>
      <c r="AK114" s="511"/>
      <c r="AL114" s="520"/>
      <c r="AM114" s="521" t="str">
        <f t="shared" si="19"/>
        <v>Dis-2-2-3</v>
      </c>
      <c r="AN114" s="524"/>
      <c r="AO114" s="525"/>
      <c r="AP114" s="75"/>
      <c r="AQ114" s="557"/>
      <c r="AR114" s="554"/>
      <c r="AS114" s="564"/>
      <c r="AT114" s="554"/>
      <c r="AU114" s="564"/>
      <c r="AV114" s="560"/>
      <c r="AW114" s="564"/>
      <c r="AX114" s="565"/>
      <c r="AY114" s="569"/>
      <c r="AZ114" s="511"/>
      <c r="BA114" s="564"/>
      <c r="BB114" s="520"/>
      <c r="BC114" s="535" t="str">
        <f t="shared" si="20"/>
        <v>Dis-2-2-3</v>
      </c>
      <c r="BD114" s="524"/>
      <c r="BE114" s="525"/>
      <c r="BF114" s="569"/>
      <c r="BG114" s="557"/>
      <c r="BH114" s="559"/>
      <c r="BI114" s="554"/>
      <c r="BJ114" s="564"/>
      <c r="BK114" s="554"/>
      <c r="BL114" s="564"/>
      <c r="BM114" s="560"/>
      <c r="BN114" s="564"/>
      <c r="BO114" s="565"/>
      <c r="BP114" s="75"/>
      <c r="BQ114" s="525"/>
      <c r="BR114" s="525"/>
      <c r="BS114" s="534"/>
      <c r="BT114" s="535"/>
      <c r="BU114" s="524"/>
      <c r="BV114" s="534"/>
    </row>
    <row r="115" spans="1:74" ht="27" thickBot="1" x14ac:dyDescent="0.3">
      <c r="A115" s="7" t="s">
        <v>424</v>
      </c>
      <c r="B115" s="7" t="s">
        <v>78</v>
      </c>
      <c r="C115" s="32" t="str">
        <f t="shared" si="17"/>
        <v>Noise</v>
      </c>
      <c r="D115" s="153">
        <v>3</v>
      </c>
      <c r="E115" s="146">
        <v>1</v>
      </c>
      <c r="F115" s="31" t="str">
        <f t="shared" si="16"/>
        <v>Dis-2-3-1</v>
      </c>
      <c r="G115" s="239" t="s">
        <v>18</v>
      </c>
      <c r="I115" s="47"/>
      <c r="J115" s="40"/>
      <c r="K115" s="47"/>
      <c r="L115" s="71"/>
      <c r="M115" s="58"/>
      <c r="N115" s="46" t="s">
        <v>235</v>
      </c>
      <c r="O115" s="81" t="s">
        <v>174</v>
      </c>
      <c r="P115" s="51">
        <v>0</v>
      </c>
      <c r="Q115" s="603"/>
      <c r="R115" s="38"/>
      <c r="S115" s="635"/>
      <c r="T115" s="624"/>
      <c r="U115" s="75"/>
      <c r="V115" s="578"/>
      <c r="W115" s="617"/>
      <c r="X115" s="38"/>
      <c r="Y115" s="511"/>
      <c r="Z115" s="91"/>
      <c r="AA115" s="89"/>
      <c r="AB115" s="89"/>
      <c r="AC115" s="86"/>
      <c r="AD115" s="580"/>
      <c r="AE115" s="85" t="str">
        <f t="shared" si="18"/>
        <v>Dis-2-3-1</v>
      </c>
      <c r="AF115" s="545"/>
      <c r="AG115" s="545"/>
      <c r="AH115" s="75"/>
      <c r="AI115" s="511"/>
      <c r="AJ115" s="38"/>
      <c r="AK115" s="511"/>
      <c r="AL115" s="520"/>
      <c r="AM115" s="521" t="str">
        <f t="shared" si="19"/>
        <v>Dis-2-3-1</v>
      </c>
      <c r="AN115" s="524"/>
      <c r="AO115" s="525"/>
      <c r="AP115" s="75"/>
      <c r="AQ115" s="557"/>
      <c r="AR115" s="554"/>
      <c r="AS115" s="564"/>
      <c r="AT115" s="554"/>
      <c r="AU115" s="564"/>
      <c r="AV115" s="554"/>
      <c r="AW115" s="564"/>
      <c r="AX115" s="563"/>
      <c r="AY115" s="569"/>
      <c r="AZ115" s="511"/>
      <c r="BA115" s="564"/>
      <c r="BB115" s="520"/>
      <c r="BC115" s="535" t="str">
        <f t="shared" si="20"/>
        <v>Dis-2-3-1</v>
      </c>
      <c r="BD115" s="524"/>
      <c r="BE115" s="525"/>
      <c r="BF115" s="569"/>
      <c r="BG115" s="557"/>
      <c r="BH115" s="559"/>
      <c r="BI115" s="554"/>
      <c r="BJ115" s="564"/>
      <c r="BK115" s="554"/>
      <c r="BL115" s="564"/>
      <c r="BM115" s="554"/>
      <c r="BN115" s="564"/>
      <c r="BO115" s="563"/>
      <c r="BP115" s="75"/>
      <c r="BQ115" s="525"/>
      <c r="BR115" s="525"/>
      <c r="BS115" s="534"/>
      <c r="BT115" s="535"/>
      <c r="BU115" s="524"/>
      <c r="BV115" s="534"/>
    </row>
    <row r="116" spans="1:74" ht="52.8" x14ac:dyDescent="0.25">
      <c r="A116" s="7" t="s">
        <v>424</v>
      </c>
      <c r="B116" s="7" t="s">
        <v>78</v>
      </c>
      <c r="C116" s="32" t="str">
        <f t="shared" si="17"/>
        <v>Noise</v>
      </c>
      <c r="D116" s="153">
        <v>3</v>
      </c>
      <c r="E116" s="146">
        <v>2</v>
      </c>
      <c r="F116" s="31" t="str">
        <f t="shared" si="16"/>
        <v>Dis-2-3-2</v>
      </c>
      <c r="G116" s="239" t="s">
        <v>327</v>
      </c>
      <c r="I116" s="47"/>
      <c r="J116" s="40"/>
      <c r="K116" s="47"/>
      <c r="L116" s="71"/>
      <c r="M116" s="58"/>
      <c r="N116" s="43"/>
      <c r="O116" s="43"/>
      <c r="P116" s="43"/>
      <c r="Q116" s="603"/>
      <c r="R116" s="38"/>
      <c r="S116" s="635"/>
      <c r="T116" s="624"/>
      <c r="U116" s="75"/>
      <c r="V116" s="578"/>
      <c r="W116" s="617"/>
      <c r="X116" s="38"/>
      <c r="Y116" s="511"/>
      <c r="Z116" s="511"/>
      <c r="AA116" s="78"/>
      <c r="AB116" s="78"/>
      <c r="AC116" s="86"/>
      <c r="AD116" s="513"/>
      <c r="AE116" s="85" t="str">
        <f t="shared" si="18"/>
        <v>Dis-2-3-2</v>
      </c>
      <c r="AF116" s="545"/>
      <c r="AG116" s="545"/>
      <c r="AH116" s="75"/>
      <c r="AI116" s="511"/>
      <c r="AJ116" s="38"/>
      <c r="AK116" s="511"/>
      <c r="AL116" s="520"/>
      <c r="AM116" s="521" t="str">
        <f t="shared" si="19"/>
        <v>Dis-2-3-2</v>
      </c>
      <c r="AN116" s="524"/>
      <c r="AO116" s="525"/>
      <c r="AP116" s="75"/>
      <c r="AQ116" s="557"/>
      <c r="AR116" s="554"/>
      <c r="AS116" s="564"/>
      <c r="AT116" s="554"/>
      <c r="AU116" s="564"/>
      <c r="AV116" s="554"/>
      <c r="AW116" s="564"/>
      <c r="AX116" s="565"/>
      <c r="AY116" s="569"/>
      <c r="AZ116" s="511"/>
      <c r="BA116" s="564"/>
      <c r="BB116" s="520"/>
      <c r="BC116" s="535" t="str">
        <f t="shared" si="20"/>
        <v>Dis-2-3-2</v>
      </c>
      <c r="BD116" s="524"/>
      <c r="BE116" s="525"/>
      <c r="BF116" s="569"/>
      <c r="BG116" s="557"/>
      <c r="BH116" s="559"/>
      <c r="BI116" s="554"/>
      <c r="BJ116" s="564"/>
      <c r="BK116" s="554"/>
      <c r="BL116" s="564"/>
      <c r="BM116" s="554"/>
      <c r="BN116" s="564"/>
      <c r="BO116" s="565"/>
      <c r="BP116" s="75"/>
      <c r="BQ116" s="525"/>
      <c r="BR116" s="525"/>
      <c r="BS116" s="534"/>
      <c r="BT116" s="535"/>
      <c r="BU116" s="524"/>
      <c r="BV116" s="534"/>
    </row>
    <row r="117" spans="1:74" ht="40.200000000000003" thickBot="1" x14ac:dyDescent="0.3">
      <c r="A117" s="7" t="s">
        <v>424</v>
      </c>
      <c r="B117" s="7" t="s">
        <v>78</v>
      </c>
      <c r="C117" s="32" t="str">
        <f t="shared" si="17"/>
        <v>Noise</v>
      </c>
      <c r="D117" s="153">
        <v>3</v>
      </c>
      <c r="E117" s="146">
        <v>3</v>
      </c>
      <c r="F117" s="31" t="str">
        <f t="shared" si="16"/>
        <v>Dis-2-3-3</v>
      </c>
      <c r="G117" s="239" t="s">
        <v>328</v>
      </c>
      <c r="I117" s="47"/>
      <c r="J117" s="47"/>
      <c r="K117" s="47"/>
      <c r="L117" s="71"/>
      <c r="M117" s="58"/>
      <c r="N117" s="38"/>
      <c r="O117" s="78"/>
      <c r="P117" s="43"/>
      <c r="Q117" s="603"/>
      <c r="R117" s="38"/>
      <c r="S117" s="635"/>
      <c r="T117" s="624"/>
      <c r="U117" s="75"/>
      <c r="V117" s="578"/>
      <c r="W117" s="617"/>
      <c r="X117" s="38"/>
      <c r="Y117" s="511"/>
      <c r="Z117" s="511"/>
      <c r="AA117" s="78"/>
      <c r="AB117" s="78"/>
      <c r="AC117" s="86"/>
      <c r="AD117" s="513"/>
      <c r="AE117" s="85" t="str">
        <f t="shared" si="18"/>
        <v>Dis-2-3-3</v>
      </c>
      <c r="AF117" s="545"/>
      <c r="AG117" s="545"/>
      <c r="AH117" s="75"/>
      <c r="AI117" s="511"/>
      <c r="AJ117" s="38"/>
      <c r="AK117" s="511"/>
      <c r="AL117" s="520"/>
      <c r="AM117" s="521" t="str">
        <f t="shared" si="19"/>
        <v>Dis-2-3-3</v>
      </c>
      <c r="AN117" s="524"/>
      <c r="AO117" s="525"/>
      <c r="AP117" s="75"/>
      <c r="AQ117" s="551"/>
      <c r="AR117" s="548"/>
      <c r="AS117" s="564"/>
      <c r="AT117" s="548"/>
      <c r="AU117" s="564"/>
      <c r="AV117" s="548"/>
      <c r="AW117" s="564"/>
      <c r="AX117" s="565"/>
      <c r="AY117" s="569"/>
      <c r="AZ117" s="511"/>
      <c r="BA117" s="564"/>
      <c r="BB117" s="520"/>
      <c r="BC117" s="535" t="str">
        <f t="shared" si="20"/>
        <v>Dis-2-3-3</v>
      </c>
      <c r="BD117" s="524"/>
      <c r="BE117" s="525"/>
      <c r="BF117" s="569"/>
      <c r="BG117" s="551"/>
      <c r="BH117" s="559"/>
      <c r="BI117" s="548"/>
      <c r="BJ117" s="564"/>
      <c r="BK117" s="548"/>
      <c r="BL117" s="564"/>
      <c r="BM117" s="548"/>
      <c r="BN117" s="564"/>
      <c r="BO117" s="565"/>
      <c r="BP117" s="75"/>
      <c r="BQ117" s="525"/>
      <c r="BR117" s="525"/>
      <c r="BS117" s="534"/>
      <c r="BT117" s="535"/>
      <c r="BU117" s="524"/>
      <c r="BV117" s="534"/>
    </row>
    <row r="118" spans="1:74" ht="79.8" thickBot="1" x14ac:dyDescent="0.3">
      <c r="A118" s="7" t="s">
        <v>424</v>
      </c>
      <c r="B118" s="7" t="s">
        <v>80</v>
      </c>
      <c r="C118" s="32" t="str">
        <f t="shared" si="17"/>
        <v>Vibration</v>
      </c>
      <c r="D118" s="153">
        <v>1</v>
      </c>
      <c r="E118" s="146">
        <v>1</v>
      </c>
      <c r="F118" s="31" t="str">
        <f t="shared" ref="F118:F170" si="21">B118&amp;"-"&amp;D118&amp;"-"&amp;E118</f>
        <v>Dis-3-1-1</v>
      </c>
      <c r="G118" s="239" t="s">
        <v>191</v>
      </c>
      <c r="H118" s="571">
        <f>'Weightings Calcs'!J23</f>
        <v>3</v>
      </c>
      <c r="I118" s="143">
        <f>'Weightings Calcs'!K23</f>
        <v>3</v>
      </c>
      <c r="J118" s="94">
        <f>K118/$H118</f>
        <v>0.98650051921079962</v>
      </c>
      <c r="K118" s="63">
        <f>'Weightings Calcs'!$N$23</f>
        <v>2.9595015576323989</v>
      </c>
      <c r="L118" s="70"/>
      <c r="M118" s="58"/>
      <c r="N118" s="46" t="s">
        <v>235</v>
      </c>
      <c r="O118" s="81" t="s">
        <v>174</v>
      </c>
      <c r="P118" s="51">
        <v>0</v>
      </c>
      <c r="Q118" s="602">
        <v>0</v>
      </c>
      <c r="R118" s="49">
        <f>Q118*J118</f>
        <v>0</v>
      </c>
      <c r="S118" s="635" t="s">
        <v>900</v>
      </c>
      <c r="T118" s="624" t="s">
        <v>989</v>
      </c>
      <c r="U118" s="75"/>
      <c r="V118" s="538">
        <v>1</v>
      </c>
      <c r="W118" s="614">
        <v>2</v>
      </c>
      <c r="X118" s="50">
        <f>W118*J118</f>
        <v>1.9730010384215992</v>
      </c>
      <c r="Y118" s="60"/>
      <c r="Z118" s="87" t="s">
        <v>255</v>
      </c>
      <c r="AA118" s="88" t="s">
        <v>174</v>
      </c>
      <c r="AB118" s="89"/>
      <c r="AC118" s="90">
        <f>INDEX(lists_progress_status_tbl,MATCH(Z118,lists_progress_status,0),2)</f>
        <v>1</v>
      </c>
      <c r="AD118" s="546">
        <v>0</v>
      </c>
      <c r="AE118" s="85" t="str">
        <f t="shared" si="18"/>
        <v>Dis-3-1-1</v>
      </c>
      <c r="AF118" s="545" t="s">
        <v>993</v>
      </c>
      <c r="AG118" s="545"/>
      <c r="AH118" s="75"/>
      <c r="AI118" s="62">
        <v>0</v>
      </c>
      <c r="AJ118" s="50">
        <f>AI118*J118</f>
        <v>0</v>
      </c>
      <c r="AK118" s="519"/>
      <c r="AL118" s="520"/>
      <c r="AM118" s="521" t="str">
        <f t="shared" si="19"/>
        <v>Dis-3-1-1</v>
      </c>
      <c r="AN118" s="524"/>
      <c r="AO118" s="526"/>
      <c r="AP118" s="75"/>
      <c r="AQ118" s="551"/>
      <c r="AR118" s="548"/>
      <c r="AS118" s="547">
        <v>0</v>
      </c>
      <c r="AT118" s="548"/>
      <c r="AU118" s="547">
        <v>0</v>
      </c>
      <c r="AV118" s="548"/>
      <c r="AW118" s="547">
        <v>0</v>
      </c>
      <c r="AX118" s="549">
        <f>AW118*J118</f>
        <v>0</v>
      </c>
      <c r="AY118" s="569"/>
      <c r="AZ118" s="62"/>
      <c r="BA118" s="549">
        <f>AZ118*J118</f>
        <v>0</v>
      </c>
      <c r="BB118" s="520"/>
      <c r="BC118" s="535" t="str">
        <f t="shared" si="20"/>
        <v>Dis-3-1-1</v>
      </c>
      <c r="BD118" s="524"/>
      <c r="BE118" s="526"/>
      <c r="BF118" s="569"/>
      <c r="BG118" s="551"/>
      <c r="BH118" s="552"/>
      <c r="BI118" s="548"/>
      <c r="BJ118" s="547">
        <v>0</v>
      </c>
      <c r="BK118" s="548"/>
      <c r="BL118" s="547">
        <v>0</v>
      </c>
      <c r="BM118" s="548"/>
      <c r="BN118" s="547">
        <v>0</v>
      </c>
      <c r="BO118" s="549">
        <f>BN118*J118</f>
        <v>0</v>
      </c>
      <c r="BP118" s="75"/>
      <c r="BQ118" s="526"/>
      <c r="BR118" s="526"/>
      <c r="BS118" s="534"/>
      <c r="BT118" s="535"/>
      <c r="BU118" s="524"/>
      <c r="BV118" s="534"/>
    </row>
    <row r="119" spans="1:74" ht="79.8" thickBot="1" x14ac:dyDescent="0.3">
      <c r="A119" s="7" t="s">
        <v>424</v>
      </c>
      <c r="B119" s="7" t="s">
        <v>80</v>
      </c>
      <c r="C119" s="32" t="str">
        <f t="shared" si="17"/>
        <v>Vibration</v>
      </c>
      <c r="D119" s="153">
        <v>1</v>
      </c>
      <c r="E119" s="146">
        <v>2</v>
      </c>
      <c r="F119" s="31" t="str">
        <f t="shared" si="21"/>
        <v>Dis-3-1-2</v>
      </c>
      <c r="G119" s="239" t="s">
        <v>192</v>
      </c>
      <c r="I119" s="47"/>
      <c r="J119" s="40"/>
      <c r="K119" s="47"/>
      <c r="L119" s="71"/>
      <c r="M119" s="58"/>
      <c r="N119" s="56"/>
      <c r="O119" s="78"/>
      <c r="P119" s="43"/>
      <c r="Q119" s="603"/>
      <c r="R119" s="38"/>
      <c r="S119" s="635" t="s">
        <v>1079</v>
      </c>
      <c r="T119" s="624" t="s">
        <v>990</v>
      </c>
      <c r="U119" s="75"/>
      <c r="V119" s="578"/>
      <c r="W119" s="617"/>
      <c r="X119" s="38"/>
      <c r="Y119" s="511"/>
      <c r="Z119" s="511"/>
      <c r="AA119" s="78"/>
      <c r="AB119" s="78"/>
      <c r="AC119" s="86"/>
      <c r="AD119" s="513"/>
      <c r="AE119" s="85" t="str">
        <f t="shared" si="18"/>
        <v>Dis-3-1-2</v>
      </c>
      <c r="AF119" s="545" t="s">
        <v>901</v>
      </c>
      <c r="AG119" s="545"/>
      <c r="AH119" s="75"/>
      <c r="AI119" s="511"/>
      <c r="AJ119" s="38"/>
      <c r="AK119" s="511"/>
      <c r="AL119" s="520"/>
      <c r="AM119" s="521" t="str">
        <f t="shared" si="19"/>
        <v>Dis-3-1-2</v>
      </c>
      <c r="AN119" s="524"/>
      <c r="AO119" s="525"/>
      <c r="AP119" s="75"/>
      <c r="AQ119" s="557"/>
      <c r="AR119" s="554"/>
      <c r="AS119" s="564"/>
      <c r="AT119" s="554"/>
      <c r="AU119" s="564"/>
      <c r="AV119" s="560"/>
      <c r="AW119" s="564"/>
      <c r="AX119" s="565"/>
      <c r="AY119" s="569"/>
      <c r="AZ119" s="511"/>
      <c r="BA119" s="564"/>
      <c r="BB119" s="520"/>
      <c r="BC119" s="535" t="str">
        <f t="shared" si="20"/>
        <v>Dis-3-1-2</v>
      </c>
      <c r="BD119" s="524"/>
      <c r="BE119" s="525"/>
      <c r="BF119" s="569"/>
      <c r="BG119" s="557"/>
      <c r="BH119" s="559"/>
      <c r="BI119" s="554"/>
      <c r="BJ119" s="564"/>
      <c r="BK119" s="554"/>
      <c r="BL119" s="564"/>
      <c r="BM119" s="560"/>
      <c r="BN119" s="564"/>
      <c r="BO119" s="565"/>
      <c r="BP119" s="75"/>
      <c r="BQ119" s="525"/>
      <c r="BR119" s="525"/>
      <c r="BS119" s="534"/>
      <c r="BT119" s="535"/>
      <c r="BU119" s="524"/>
      <c r="BV119" s="534"/>
    </row>
    <row r="120" spans="1:74" ht="14.4" thickBot="1" x14ac:dyDescent="0.3">
      <c r="A120" s="7" t="s">
        <v>424</v>
      </c>
      <c r="B120" s="7" t="s">
        <v>80</v>
      </c>
      <c r="C120" s="32" t="str">
        <f t="shared" si="17"/>
        <v>Vibration</v>
      </c>
      <c r="D120" s="153">
        <v>2</v>
      </c>
      <c r="E120" s="146">
        <v>1</v>
      </c>
      <c r="F120" s="31" t="str">
        <f t="shared" si="21"/>
        <v>Dis-3-2-1</v>
      </c>
      <c r="G120" s="239" t="s">
        <v>17</v>
      </c>
      <c r="I120" s="47"/>
      <c r="J120" s="40"/>
      <c r="K120" s="47"/>
      <c r="L120" s="71"/>
      <c r="M120" s="58"/>
      <c r="N120" s="46" t="s">
        <v>236</v>
      </c>
      <c r="O120" s="81" t="s">
        <v>174</v>
      </c>
      <c r="P120" s="51">
        <v>0</v>
      </c>
      <c r="Q120" s="603"/>
      <c r="R120" s="38"/>
      <c r="S120" s="635"/>
      <c r="T120" s="624" t="s">
        <v>991</v>
      </c>
      <c r="U120" s="75"/>
      <c r="V120" s="578"/>
      <c r="W120" s="617"/>
      <c r="X120" s="38"/>
      <c r="Y120" s="511"/>
      <c r="Z120" s="91"/>
      <c r="AA120" s="89"/>
      <c r="AB120" s="89"/>
      <c r="AC120" s="86"/>
      <c r="AD120" s="580"/>
      <c r="AE120" s="85" t="str">
        <f t="shared" si="18"/>
        <v>Dis-3-2-1</v>
      </c>
      <c r="AF120" s="545"/>
      <c r="AG120" s="545"/>
      <c r="AH120" s="75"/>
      <c r="AI120" s="511"/>
      <c r="AJ120" s="38"/>
      <c r="AK120" s="511"/>
      <c r="AL120" s="520"/>
      <c r="AM120" s="521" t="str">
        <f t="shared" si="19"/>
        <v>Dis-3-2-1</v>
      </c>
      <c r="AN120" s="524"/>
      <c r="AO120" s="525"/>
      <c r="AP120" s="75"/>
      <c r="AQ120" s="557"/>
      <c r="AR120" s="554"/>
      <c r="AS120" s="564"/>
      <c r="AT120" s="554"/>
      <c r="AU120" s="564"/>
      <c r="AV120" s="554"/>
      <c r="AW120" s="564"/>
      <c r="AX120" s="563"/>
      <c r="AY120" s="569"/>
      <c r="AZ120" s="511"/>
      <c r="BA120" s="564"/>
      <c r="BB120" s="520"/>
      <c r="BC120" s="535" t="str">
        <f t="shared" si="20"/>
        <v>Dis-3-2-1</v>
      </c>
      <c r="BD120" s="524"/>
      <c r="BE120" s="525"/>
      <c r="BF120" s="569"/>
      <c r="BG120" s="557"/>
      <c r="BH120" s="559"/>
      <c r="BI120" s="554"/>
      <c r="BJ120" s="564"/>
      <c r="BK120" s="554"/>
      <c r="BL120" s="564"/>
      <c r="BM120" s="554"/>
      <c r="BN120" s="564"/>
      <c r="BO120" s="563"/>
      <c r="BP120" s="75"/>
      <c r="BQ120" s="525"/>
      <c r="BR120" s="525"/>
      <c r="BS120" s="534"/>
      <c r="BT120" s="535"/>
      <c r="BU120" s="524"/>
      <c r="BV120" s="534"/>
    </row>
    <row r="121" spans="1:74" ht="39.6" x14ac:dyDescent="0.25">
      <c r="A121" s="7" t="s">
        <v>424</v>
      </c>
      <c r="B121" s="7" t="s">
        <v>80</v>
      </c>
      <c r="C121" s="32" t="str">
        <f t="shared" si="17"/>
        <v>Vibration</v>
      </c>
      <c r="D121" s="153">
        <v>2</v>
      </c>
      <c r="E121" s="146">
        <v>2</v>
      </c>
      <c r="F121" s="31" t="str">
        <f t="shared" si="21"/>
        <v>Dis-3-2-2</v>
      </c>
      <c r="G121" s="239" t="s">
        <v>329</v>
      </c>
      <c r="I121" s="47"/>
      <c r="J121" s="40"/>
      <c r="K121" s="47"/>
      <c r="L121" s="71"/>
      <c r="M121" s="58"/>
      <c r="N121" s="54"/>
      <c r="O121" s="78"/>
      <c r="P121" s="43"/>
      <c r="Q121" s="603"/>
      <c r="R121" s="38"/>
      <c r="S121" s="635"/>
      <c r="T121" s="624"/>
      <c r="U121" s="75"/>
      <c r="V121" s="578"/>
      <c r="W121" s="617"/>
      <c r="X121" s="38"/>
      <c r="Y121" s="511"/>
      <c r="Z121" s="511"/>
      <c r="AA121" s="78"/>
      <c r="AB121" s="78"/>
      <c r="AC121" s="86"/>
      <c r="AD121" s="513"/>
      <c r="AE121" s="85" t="str">
        <f t="shared" si="18"/>
        <v>Dis-3-2-2</v>
      </c>
      <c r="AF121" s="545"/>
      <c r="AG121" s="545"/>
      <c r="AH121" s="75"/>
      <c r="AI121" s="511"/>
      <c r="AJ121" s="38"/>
      <c r="AK121" s="511"/>
      <c r="AL121" s="520"/>
      <c r="AM121" s="521" t="str">
        <f t="shared" si="19"/>
        <v>Dis-3-2-2</v>
      </c>
      <c r="AN121" s="524"/>
      <c r="AO121" s="525"/>
      <c r="AP121" s="75"/>
      <c r="AQ121" s="557"/>
      <c r="AR121" s="554"/>
      <c r="AS121" s="564"/>
      <c r="AT121" s="554"/>
      <c r="AU121" s="564"/>
      <c r="AV121" s="554"/>
      <c r="AW121" s="564"/>
      <c r="AX121" s="565"/>
      <c r="AY121" s="569"/>
      <c r="AZ121" s="511"/>
      <c r="BA121" s="564"/>
      <c r="BB121" s="520"/>
      <c r="BC121" s="535" t="str">
        <f t="shared" si="20"/>
        <v>Dis-3-2-2</v>
      </c>
      <c r="BD121" s="524"/>
      <c r="BE121" s="525"/>
      <c r="BF121" s="569"/>
      <c r="BG121" s="557"/>
      <c r="BH121" s="559"/>
      <c r="BI121" s="554"/>
      <c r="BJ121" s="564"/>
      <c r="BK121" s="554"/>
      <c r="BL121" s="564"/>
      <c r="BM121" s="554"/>
      <c r="BN121" s="564"/>
      <c r="BO121" s="565"/>
      <c r="BP121" s="75"/>
      <c r="BQ121" s="525"/>
      <c r="BR121" s="525"/>
      <c r="BS121" s="534"/>
      <c r="BT121" s="535"/>
      <c r="BU121" s="524"/>
      <c r="BV121" s="534"/>
    </row>
    <row r="122" spans="1:74" ht="39.6" x14ac:dyDescent="0.25">
      <c r="A122" s="7" t="s">
        <v>424</v>
      </c>
      <c r="B122" s="7" t="s">
        <v>80</v>
      </c>
      <c r="C122" s="32" t="str">
        <f t="shared" si="17"/>
        <v>Vibration</v>
      </c>
      <c r="D122" s="153">
        <v>2</v>
      </c>
      <c r="E122" s="146">
        <v>3</v>
      </c>
      <c r="F122" s="31" t="str">
        <f t="shared" si="21"/>
        <v>Dis-3-2-3</v>
      </c>
      <c r="G122" s="239" t="s">
        <v>330</v>
      </c>
      <c r="I122" s="47"/>
      <c r="J122" s="40"/>
      <c r="K122" s="47"/>
      <c r="L122" s="71"/>
      <c r="M122" s="58"/>
      <c r="N122" s="38"/>
      <c r="O122" s="78"/>
      <c r="P122" s="43"/>
      <c r="Q122" s="603"/>
      <c r="R122" s="38"/>
      <c r="S122" s="635"/>
      <c r="T122" s="624"/>
      <c r="U122" s="75"/>
      <c r="V122" s="578"/>
      <c r="W122" s="617"/>
      <c r="X122" s="38"/>
      <c r="Y122" s="511"/>
      <c r="Z122" s="511"/>
      <c r="AA122" s="78"/>
      <c r="AB122" s="78"/>
      <c r="AC122" s="86"/>
      <c r="AD122" s="513"/>
      <c r="AE122" s="85" t="str">
        <f t="shared" si="18"/>
        <v>Dis-3-2-3</v>
      </c>
      <c r="AF122" s="545"/>
      <c r="AG122" s="545"/>
      <c r="AH122" s="75"/>
      <c r="AI122" s="511"/>
      <c r="AJ122" s="38"/>
      <c r="AK122" s="511"/>
      <c r="AL122" s="520"/>
      <c r="AM122" s="521" t="str">
        <f t="shared" si="19"/>
        <v>Dis-3-2-3</v>
      </c>
      <c r="AN122" s="524"/>
      <c r="AO122" s="526"/>
      <c r="AP122" s="75"/>
      <c r="AQ122" s="562"/>
      <c r="AR122" s="560"/>
      <c r="AS122" s="564"/>
      <c r="AT122" s="554"/>
      <c r="AU122" s="564"/>
      <c r="AV122" s="560"/>
      <c r="AW122" s="564"/>
      <c r="AX122" s="565"/>
      <c r="AY122" s="569"/>
      <c r="AZ122" s="511"/>
      <c r="BA122" s="564"/>
      <c r="BB122" s="520"/>
      <c r="BC122" s="535" t="str">
        <f t="shared" si="20"/>
        <v>Dis-3-2-3</v>
      </c>
      <c r="BD122" s="524"/>
      <c r="BE122" s="526"/>
      <c r="BF122" s="569"/>
      <c r="BG122" s="562"/>
      <c r="BH122" s="559"/>
      <c r="BI122" s="560"/>
      <c r="BJ122" s="564"/>
      <c r="BK122" s="554"/>
      <c r="BL122" s="564"/>
      <c r="BM122" s="560"/>
      <c r="BN122" s="564"/>
      <c r="BO122" s="565"/>
      <c r="BP122" s="75"/>
      <c r="BQ122" s="526"/>
      <c r="BR122" s="526"/>
      <c r="BS122" s="534"/>
      <c r="BT122" s="535"/>
      <c r="BU122" s="524"/>
      <c r="BV122" s="534"/>
    </row>
    <row r="123" spans="1:74" ht="40.200000000000003" thickBot="1" x14ac:dyDescent="0.3">
      <c r="A123" s="7" t="s">
        <v>424</v>
      </c>
      <c r="B123" s="7" t="s">
        <v>80</v>
      </c>
      <c r="C123" s="32" t="str">
        <f t="shared" si="17"/>
        <v>Vibration</v>
      </c>
      <c r="D123" s="153">
        <v>2</v>
      </c>
      <c r="E123" s="146">
        <v>4</v>
      </c>
      <c r="F123" s="31" t="str">
        <f t="shared" si="21"/>
        <v>Dis-3-2-4</v>
      </c>
      <c r="G123" s="239" t="s">
        <v>193</v>
      </c>
      <c r="I123" s="47"/>
      <c r="J123" s="40"/>
      <c r="K123" s="47"/>
      <c r="L123" s="71"/>
      <c r="M123" s="58"/>
      <c r="N123" s="56"/>
      <c r="O123" s="78"/>
      <c r="P123" s="43"/>
      <c r="Q123" s="603"/>
      <c r="R123" s="38"/>
      <c r="S123" s="635"/>
      <c r="T123" s="624"/>
      <c r="U123" s="75"/>
      <c r="V123" s="578"/>
      <c r="W123" s="617"/>
      <c r="X123" s="38"/>
      <c r="Y123" s="511"/>
      <c r="Z123" s="511"/>
      <c r="AA123" s="78"/>
      <c r="AB123" s="78"/>
      <c r="AC123" s="86"/>
      <c r="AD123" s="513"/>
      <c r="AE123" s="85" t="str">
        <f t="shared" si="18"/>
        <v>Dis-3-2-4</v>
      </c>
      <c r="AF123" s="545"/>
      <c r="AG123" s="545"/>
      <c r="AH123" s="75"/>
      <c r="AI123" s="511"/>
      <c r="AJ123" s="38"/>
      <c r="AK123" s="511"/>
      <c r="AL123" s="520"/>
      <c r="AM123" s="521" t="str">
        <f t="shared" si="19"/>
        <v>Dis-3-2-4</v>
      </c>
      <c r="AN123" s="524"/>
      <c r="AO123" s="523"/>
      <c r="AP123" s="75"/>
      <c r="AQ123" s="551"/>
      <c r="AR123" s="548"/>
      <c r="AS123" s="564"/>
      <c r="AT123" s="554"/>
      <c r="AU123" s="564"/>
      <c r="AV123" s="554"/>
      <c r="AW123" s="564"/>
      <c r="AX123" s="565"/>
      <c r="AY123" s="569"/>
      <c r="AZ123" s="511"/>
      <c r="BA123" s="564"/>
      <c r="BB123" s="520"/>
      <c r="BC123" s="535" t="str">
        <f t="shared" si="20"/>
        <v>Dis-3-2-4</v>
      </c>
      <c r="BD123" s="524"/>
      <c r="BE123" s="523"/>
      <c r="BF123" s="569"/>
      <c r="BG123" s="551"/>
      <c r="BH123" s="552"/>
      <c r="BI123" s="548"/>
      <c r="BJ123" s="564"/>
      <c r="BK123" s="554"/>
      <c r="BL123" s="564"/>
      <c r="BM123" s="554"/>
      <c r="BN123" s="564"/>
      <c r="BO123" s="565"/>
      <c r="BP123" s="75"/>
      <c r="BQ123" s="523"/>
      <c r="BR123" s="523"/>
      <c r="BS123" s="534"/>
      <c r="BT123" s="535"/>
      <c r="BU123" s="524"/>
      <c r="BV123" s="534"/>
    </row>
    <row r="124" spans="1:74" ht="14.4" thickBot="1" x14ac:dyDescent="0.3">
      <c r="A124" s="7" t="s">
        <v>424</v>
      </c>
      <c r="B124" s="7" t="s">
        <v>80</v>
      </c>
      <c r="C124" s="32" t="str">
        <f t="shared" si="17"/>
        <v>Vibration</v>
      </c>
      <c r="D124" s="153">
        <v>3</v>
      </c>
      <c r="E124" s="146">
        <v>1</v>
      </c>
      <c r="F124" s="31" t="str">
        <f t="shared" si="21"/>
        <v>Dis-3-3-1</v>
      </c>
      <c r="G124" s="239" t="s">
        <v>18</v>
      </c>
      <c r="I124" s="47"/>
      <c r="J124" s="40"/>
      <c r="K124" s="47"/>
      <c r="L124" s="71"/>
      <c r="M124" s="58"/>
      <c r="N124" s="46" t="s">
        <v>236</v>
      </c>
      <c r="O124" s="81" t="s">
        <v>174</v>
      </c>
      <c r="P124" s="51">
        <v>0</v>
      </c>
      <c r="Q124" s="603"/>
      <c r="R124" s="38"/>
      <c r="S124" s="635"/>
      <c r="T124" s="624"/>
      <c r="U124" s="75"/>
      <c r="V124" s="578"/>
      <c r="W124" s="617"/>
      <c r="X124" s="38"/>
      <c r="Y124" s="511"/>
      <c r="Z124" s="91"/>
      <c r="AA124" s="89"/>
      <c r="AB124" s="89"/>
      <c r="AC124" s="86"/>
      <c r="AD124" s="580"/>
      <c r="AE124" s="85" t="str">
        <f t="shared" si="18"/>
        <v>Dis-3-3-1</v>
      </c>
      <c r="AF124" s="545"/>
      <c r="AG124" s="545"/>
      <c r="AH124" s="75"/>
      <c r="AI124" s="511"/>
      <c r="AJ124" s="38"/>
      <c r="AK124" s="511"/>
      <c r="AL124" s="520"/>
      <c r="AM124" s="521" t="str">
        <f t="shared" si="19"/>
        <v>Dis-3-3-1</v>
      </c>
      <c r="AN124" s="524"/>
      <c r="AO124" s="525"/>
      <c r="AP124" s="75"/>
      <c r="AQ124" s="557"/>
      <c r="AR124" s="554"/>
      <c r="AS124" s="564"/>
      <c r="AT124" s="554"/>
      <c r="AU124" s="564"/>
      <c r="AV124" s="554"/>
      <c r="AW124" s="564"/>
      <c r="AX124" s="563"/>
      <c r="AY124" s="569"/>
      <c r="AZ124" s="511"/>
      <c r="BA124" s="564"/>
      <c r="BB124" s="520"/>
      <c r="BC124" s="535" t="str">
        <f t="shared" si="20"/>
        <v>Dis-3-3-1</v>
      </c>
      <c r="BD124" s="524"/>
      <c r="BE124" s="525"/>
      <c r="BF124" s="569"/>
      <c r="BG124" s="557"/>
      <c r="BH124" s="553"/>
      <c r="BI124" s="554"/>
      <c r="BJ124" s="564"/>
      <c r="BK124" s="554"/>
      <c r="BL124" s="564"/>
      <c r="BM124" s="554"/>
      <c r="BN124" s="564"/>
      <c r="BO124" s="563"/>
      <c r="BP124" s="75"/>
      <c r="BQ124" s="525"/>
      <c r="BR124" s="525"/>
      <c r="BS124" s="534"/>
      <c r="BT124" s="535"/>
      <c r="BU124" s="524"/>
      <c r="BV124" s="534"/>
    </row>
    <row r="125" spans="1:74" ht="40.200000000000003" thickBot="1" x14ac:dyDescent="0.3">
      <c r="A125" s="7" t="s">
        <v>424</v>
      </c>
      <c r="B125" s="7" t="s">
        <v>80</v>
      </c>
      <c r="C125" s="32" t="str">
        <f t="shared" si="17"/>
        <v>Vibration</v>
      </c>
      <c r="D125" s="153">
        <v>3</v>
      </c>
      <c r="E125" s="146">
        <v>2</v>
      </c>
      <c r="F125" s="31" t="str">
        <f t="shared" si="21"/>
        <v>Dis-3-3-2</v>
      </c>
      <c r="G125" s="239" t="s">
        <v>331</v>
      </c>
      <c r="I125" s="47"/>
      <c r="J125" s="40"/>
      <c r="K125" s="47"/>
      <c r="L125" s="71"/>
      <c r="M125" s="58"/>
      <c r="N125" s="57"/>
      <c r="O125" s="78"/>
      <c r="P125" s="43"/>
      <c r="Q125" s="603"/>
      <c r="R125" s="38"/>
      <c r="S125" s="635"/>
      <c r="T125" s="624"/>
      <c r="U125" s="75"/>
      <c r="V125" s="578"/>
      <c r="W125" s="617"/>
      <c r="X125" s="38"/>
      <c r="Y125" s="511"/>
      <c r="Z125" s="511"/>
      <c r="AA125" s="78"/>
      <c r="AB125" s="78"/>
      <c r="AC125" s="86"/>
      <c r="AD125" s="513"/>
      <c r="AE125" s="85" t="str">
        <f t="shared" si="18"/>
        <v>Dis-3-3-2</v>
      </c>
      <c r="AF125" s="545"/>
      <c r="AG125" s="545"/>
      <c r="AH125" s="75"/>
      <c r="AI125" s="511"/>
      <c r="AJ125" s="38"/>
      <c r="AK125" s="511"/>
      <c r="AL125" s="520"/>
      <c r="AM125" s="521" t="str">
        <f t="shared" si="19"/>
        <v>Dis-3-3-2</v>
      </c>
      <c r="AN125" s="524"/>
      <c r="AO125" s="525"/>
      <c r="AP125" s="75"/>
      <c r="AQ125" s="557"/>
      <c r="AR125" s="554"/>
      <c r="AS125" s="564"/>
      <c r="AT125" s="554"/>
      <c r="AU125" s="564"/>
      <c r="AV125" s="560"/>
      <c r="AW125" s="564"/>
      <c r="AX125" s="565"/>
      <c r="AY125" s="569"/>
      <c r="AZ125" s="511"/>
      <c r="BA125" s="564"/>
      <c r="BB125" s="520"/>
      <c r="BC125" s="535" t="str">
        <f t="shared" si="20"/>
        <v>Dis-3-3-2</v>
      </c>
      <c r="BD125" s="524"/>
      <c r="BE125" s="525"/>
      <c r="BF125" s="569"/>
      <c r="BG125" s="557"/>
      <c r="BH125" s="559"/>
      <c r="BI125" s="554"/>
      <c r="BJ125" s="564"/>
      <c r="BK125" s="554"/>
      <c r="BL125" s="564"/>
      <c r="BM125" s="560"/>
      <c r="BN125" s="564"/>
      <c r="BO125" s="565"/>
      <c r="BP125" s="75"/>
      <c r="BQ125" s="525"/>
      <c r="BR125" s="525"/>
      <c r="BS125" s="534"/>
      <c r="BT125" s="535"/>
      <c r="BU125" s="524"/>
      <c r="BV125" s="534"/>
    </row>
    <row r="126" spans="1:74" ht="79.8" thickBot="1" x14ac:dyDescent="0.3">
      <c r="A126" s="7" t="s">
        <v>424</v>
      </c>
      <c r="B126" s="7" t="s">
        <v>82</v>
      </c>
      <c r="C126" s="32" t="str">
        <f t="shared" si="17"/>
        <v>Air quality</v>
      </c>
      <c r="D126" s="153">
        <v>1</v>
      </c>
      <c r="E126" s="146">
        <v>1</v>
      </c>
      <c r="F126" s="31" t="str">
        <f t="shared" si="21"/>
        <v>Dis-4-1-1</v>
      </c>
      <c r="G126" s="239" t="s">
        <v>194</v>
      </c>
      <c r="H126" s="571">
        <f>'Weightings Calcs'!J24</f>
        <v>3</v>
      </c>
      <c r="I126" s="143">
        <f>'Weightings Calcs'!K24</f>
        <v>4</v>
      </c>
      <c r="J126" s="94">
        <f>K126/$H126</f>
        <v>1.3153340256143995</v>
      </c>
      <c r="K126" s="63">
        <f>'Weightings Calcs'!$N$24</f>
        <v>3.9460020768431985</v>
      </c>
      <c r="L126" s="70"/>
      <c r="M126" s="58"/>
      <c r="N126" s="46" t="s">
        <v>235</v>
      </c>
      <c r="O126" s="81" t="s">
        <v>174</v>
      </c>
      <c r="P126" s="51">
        <v>0</v>
      </c>
      <c r="Q126" s="602">
        <v>1</v>
      </c>
      <c r="R126" s="49">
        <f>Q126*J126</f>
        <v>1.3153340256143995</v>
      </c>
      <c r="S126" s="545" t="s">
        <v>1026</v>
      </c>
      <c r="T126" s="624" t="s">
        <v>1023</v>
      </c>
      <c r="U126" s="75"/>
      <c r="V126" s="538">
        <v>1</v>
      </c>
      <c r="W126" s="614">
        <v>2</v>
      </c>
      <c r="X126" s="50">
        <f>W126*J126</f>
        <v>2.630668051228799</v>
      </c>
      <c r="Y126" s="60"/>
      <c r="Z126" s="87" t="s">
        <v>255</v>
      </c>
      <c r="AA126" s="88" t="s">
        <v>174</v>
      </c>
      <c r="AB126" s="89"/>
      <c r="AC126" s="90">
        <f>INDEX(lists_progress_status_tbl,MATCH(Z126,lists_progress_status,0),2)</f>
        <v>1</v>
      </c>
      <c r="AD126" s="546">
        <v>0</v>
      </c>
      <c r="AE126" s="85" t="str">
        <f t="shared" si="18"/>
        <v>Dis-4-1-1</v>
      </c>
      <c r="AF126" s="545" t="s">
        <v>1011</v>
      </c>
      <c r="AG126" s="545" t="s">
        <v>1024</v>
      </c>
      <c r="AH126" s="75"/>
      <c r="AI126" s="62">
        <v>0</v>
      </c>
      <c r="AJ126" s="50">
        <f>AI126*J126</f>
        <v>0</v>
      </c>
      <c r="AK126" s="519"/>
      <c r="AL126" s="520"/>
      <c r="AM126" s="521" t="str">
        <f t="shared" si="19"/>
        <v>Dis-4-1-1</v>
      </c>
      <c r="AN126" s="524"/>
      <c r="AO126" s="525"/>
      <c r="AP126" s="75"/>
      <c r="AQ126" s="551"/>
      <c r="AR126" s="548"/>
      <c r="AS126" s="547">
        <v>0</v>
      </c>
      <c r="AT126" s="548"/>
      <c r="AU126" s="547">
        <v>0</v>
      </c>
      <c r="AV126" s="548"/>
      <c r="AW126" s="547">
        <v>0</v>
      </c>
      <c r="AX126" s="549">
        <f>AW126*J126</f>
        <v>0</v>
      </c>
      <c r="AY126" s="569"/>
      <c r="AZ126" s="62"/>
      <c r="BA126" s="549">
        <f>AZ126*J126</f>
        <v>0</v>
      </c>
      <c r="BB126" s="520"/>
      <c r="BC126" s="535" t="str">
        <f t="shared" si="20"/>
        <v>Dis-4-1-1</v>
      </c>
      <c r="BD126" s="524"/>
      <c r="BE126" s="525"/>
      <c r="BF126" s="569"/>
      <c r="BG126" s="551"/>
      <c r="BH126" s="552"/>
      <c r="BI126" s="548"/>
      <c r="BJ126" s="547">
        <v>0</v>
      </c>
      <c r="BK126" s="548"/>
      <c r="BL126" s="547">
        <v>0</v>
      </c>
      <c r="BM126" s="548"/>
      <c r="BN126" s="547">
        <v>0</v>
      </c>
      <c r="BO126" s="549">
        <f>BN126*J126</f>
        <v>0</v>
      </c>
      <c r="BP126" s="75"/>
      <c r="BQ126" s="525"/>
      <c r="BR126" s="525"/>
      <c r="BS126" s="534"/>
      <c r="BT126" s="535"/>
      <c r="BU126" s="524"/>
      <c r="BV126" s="534"/>
    </row>
    <row r="127" spans="1:74" ht="53.4" thickBot="1" x14ac:dyDescent="0.3">
      <c r="A127" s="7" t="s">
        <v>424</v>
      </c>
      <c r="B127" s="7" t="s">
        <v>82</v>
      </c>
      <c r="C127" s="32" t="str">
        <f t="shared" si="17"/>
        <v>Air quality</v>
      </c>
      <c r="D127" s="153">
        <v>1</v>
      </c>
      <c r="E127" s="146">
        <v>2</v>
      </c>
      <c r="F127" s="31" t="str">
        <f t="shared" si="21"/>
        <v>Dis-4-1-2</v>
      </c>
      <c r="G127" s="239" t="s">
        <v>195</v>
      </c>
      <c r="I127" s="47"/>
      <c r="J127" s="40"/>
      <c r="K127" s="47"/>
      <c r="L127" s="71"/>
      <c r="M127" s="58"/>
      <c r="N127" s="57"/>
      <c r="O127" s="78"/>
      <c r="P127" s="43"/>
      <c r="Q127" s="603"/>
      <c r="R127" s="38"/>
      <c r="S127" s="545" t="s">
        <v>902</v>
      </c>
      <c r="T127" s="624" t="s">
        <v>1025</v>
      </c>
      <c r="U127" s="75"/>
      <c r="V127" s="578"/>
      <c r="W127" s="617"/>
      <c r="X127" s="38"/>
      <c r="Y127" s="511"/>
      <c r="Z127" s="511"/>
      <c r="AA127" s="78"/>
      <c r="AB127" s="78"/>
      <c r="AC127" s="86"/>
      <c r="AD127" s="513"/>
      <c r="AE127" s="85" t="str">
        <f t="shared" si="18"/>
        <v>Dis-4-1-2</v>
      </c>
      <c r="AF127" s="545"/>
      <c r="AG127" s="545"/>
      <c r="AH127" s="75"/>
      <c r="AI127" s="511"/>
      <c r="AJ127" s="38"/>
      <c r="AK127" s="511"/>
      <c r="AL127" s="520"/>
      <c r="AM127" s="521" t="str">
        <f t="shared" si="19"/>
        <v>Dis-4-1-2</v>
      </c>
      <c r="AN127" s="524"/>
      <c r="AO127" s="525"/>
      <c r="AP127" s="75"/>
      <c r="AQ127" s="557"/>
      <c r="AR127" s="554"/>
      <c r="AS127" s="564"/>
      <c r="AT127" s="554"/>
      <c r="AU127" s="564"/>
      <c r="AV127" s="554"/>
      <c r="AW127" s="564"/>
      <c r="AX127" s="565"/>
      <c r="AY127" s="569"/>
      <c r="AZ127" s="511"/>
      <c r="BA127" s="564"/>
      <c r="BB127" s="520"/>
      <c r="BC127" s="535" t="str">
        <f t="shared" si="20"/>
        <v>Dis-4-1-2</v>
      </c>
      <c r="BD127" s="524"/>
      <c r="BE127" s="525"/>
      <c r="BF127" s="569"/>
      <c r="BG127" s="557"/>
      <c r="BH127" s="559"/>
      <c r="BI127" s="554"/>
      <c r="BJ127" s="564"/>
      <c r="BK127" s="554"/>
      <c r="BL127" s="564"/>
      <c r="BM127" s="554"/>
      <c r="BN127" s="564"/>
      <c r="BO127" s="565"/>
      <c r="BP127" s="75"/>
      <c r="BQ127" s="525"/>
      <c r="BR127" s="525"/>
      <c r="BS127" s="534"/>
      <c r="BT127" s="535"/>
      <c r="BU127" s="524"/>
      <c r="BV127" s="534"/>
    </row>
    <row r="128" spans="1:74" ht="27" thickBot="1" x14ac:dyDescent="0.3">
      <c r="A128" s="7" t="s">
        <v>424</v>
      </c>
      <c r="B128" s="7" t="s">
        <v>82</v>
      </c>
      <c r="C128" s="32" t="str">
        <f t="shared" si="17"/>
        <v>Air quality</v>
      </c>
      <c r="D128" s="153">
        <v>2</v>
      </c>
      <c r="E128" s="146">
        <v>1</v>
      </c>
      <c r="F128" s="31" t="str">
        <f t="shared" si="21"/>
        <v>Dis-4-2-1</v>
      </c>
      <c r="G128" s="239" t="s">
        <v>17</v>
      </c>
      <c r="I128" s="47"/>
      <c r="J128" s="40"/>
      <c r="K128" s="47"/>
      <c r="L128" s="71"/>
      <c r="M128" s="58"/>
      <c r="N128" s="46" t="s">
        <v>232</v>
      </c>
      <c r="O128" s="81" t="s">
        <v>174</v>
      </c>
      <c r="P128" s="51">
        <v>0</v>
      </c>
      <c r="Q128" s="603"/>
      <c r="R128" s="38"/>
      <c r="S128" s="635"/>
      <c r="T128" s="624"/>
      <c r="U128" s="75"/>
      <c r="V128" s="578"/>
      <c r="W128" s="617"/>
      <c r="X128" s="38"/>
      <c r="Y128" s="511"/>
      <c r="Z128" s="91"/>
      <c r="AA128" s="89"/>
      <c r="AB128" s="89"/>
      <c r="AC128" s="86"/>
      <c r="AD128" s="580"/>
      <c r="AE128" s="85" t="str">
        <f t="shared" si="18"/>
        <v>Dis-4-2-1</v>
      </c>
      <c r="AF128" s="545"/>
      <c r="AG128" s="545"/>
      <c r="AH128" s="75"/>
      <c r="AI128" s="511"/>
      <c r="AJ128" s="38"/>
      <c r="AK128" s="511"/>
      <c r="AL128" s="520"/>
      <c r="AM128" s="521" t="str">
        <f t="shared" si="19"/>
        <v>Dis-4-2-1</v>
      </c>
      <c r="AN128" s="524"/>
      <c r="AO128" s="526"/>
      <c r="AP128" s="75"/>
      <c r="AQ128" s="562"/>
      <c r="AR128" s="560"/>
      <c r="AS128" s="564"/>
      <c r="AT128" s="554"/>
      <c r="AU128" s="564"/>
      <c r="AV128" s="560"/>
      <c r="AW128" s="564"/>
      <c r="AX128" s="563"/>
      <c r="AY128" s="569"/>
      <c r="AZ128" s="511"/>
      <c r="BA128" s="564"/>
      <c r="BB128" s="520"/>
      <c r="BC128" s="535" t="str">
        <f t="shared" si="20"/>
        <v>Dis-4-2-1</v>
      </c>
      <c r="BD128" s="524"/>
      <c r="BE128" s="526"/>
      <c r="BF128" s="569"/>
      <c r="BG128" s="562"/>
      <c r="BH128" s="559"/>
      <c r="BI128" s="560"/>
      <c r="BJ128" s="564"/>
      <c r="BK128" s="554"/>
      <c r="BL128" s="564"/>
      <c r="BM128" s="560"/>
      <c r="BN128" s="564"/>
      <c r="BO128" s="563"/>
      <c r="BP128" s="75"/>
      <c r="BQ128" s="526"/>
      <c r="BR128" s="526"/>
      <c r="BS128" s="534"/>
      <c r="BT128" s="535"/>
      <c r="BU128" s="524"/>
      <c r="BV128" s="534"/>
    </row>
    <row r="129" spans="1:74" ht="27" thickBot="1" x14ac:dyDescent="0.3">
      <c r="A129" s="7" t="s">
        <v>424</v>
      </c>
      <c r="B129" s="7" t="s">
        <v>82</v>
      </c>
      <c r="C129" s="32" t="str">
        <f t="shared" si="17"/>
        <v>Air quality</v>
      </c>
      <c r="D129" s="153">
        <v>2</v>
      </c>
      <c r="E129" s="146">
        <v>2</v>
      </c>
      <c r="F129" s="31" t="str">
        <f t="shared" si="21"/>
        <v>Dis-4-2-2</v>
      </c>
      <c r="G129" s="239" t="s">
        <v>196</v>
      </c>
      <c r="I129" s="47"/>
      <c r="J129" s="40"/>
      <c r="K129" s="47"/>
      <c r="L129" s="71"/>
      <c r="M129" s="58"/>
      <c r="N129" s="57"/>
      <c r="O129" s="78"/>
      <c r="P129" s="43"/>
      <c r="Q129" s="603"/>
      <c r="R129" s="38"/>
      <c r="S129" s="635"/>
      <c r="T129" s="624"/>
      <c r="U129" s="75"/>
      <c r="V129" s="578"/>
      <c r="W129" s="617"/>
      <c r="X129" s="38"/>
      <c r="Y129" s="511"/>
      <c r="Z129" s="511"/>
      <c r="AA129" s="78"/>
      <c r="AB129" s="78"/>
      <c r="AC129" s="86"/>
      <c r="AD129" s="513"/>
      <c r="AE129" s="85" t="str">
        <f t="shared" si="18"/>
        <v>Dis-4-2-2</v>
      </c>
      <c r="AF129" s="545"/>
      <c r="AG129" s="545"/>
      <c r="AH129" s="75"/>
      <c r="AI129" s="511"/>
      <c r="AJ129" s="38"/>
      <c r="AK129" s="511"/>
      <c r="AL129" s="520"/>
      <c r="AM129" s="521" t="str">
        <f t="shared" si="19"/>
        <v>Dis-4-2-2</v>
      </c>
      <c r="AN129" s="524"/>
      <c r="AO129" s="523"/>
      <c r="AP129" s="75"/>
      <c r="AQ129" s="551"/>
      <c r="AR129" s="548"/>
      <c r="AS129" s="564"/>
      <c r="AT129" s="554"/>
      <c r="AU129" s="564"/>
      <c r="AV129" s="554"/>
      <c r="AW129" s="564"/>
      <c r="AX129" s="565"/>
      <c r="AY129" s="569"/>
      <c r="AZ129" s="511"/>
      <c r="BA129" s="564"/>
      <c r="BB129" s="520"/>
      <c r="BC129" s="535" t="str">
        <f t="shared" si="20"/>
        <v>Dis-4-2-2</v>
      </c>
      <c r="BD129" s="524"/>
      <c r="BE129" s="523"/>
      <c r="BF129" s="569"/>
      <c r="BG129" s="551"/>
      <c r="BH129" s="552"/>
      <c r="BI129" s="548"/>
      <c r="BJ129" s="564"/>
      <c r="BK129" s="554"/>
      <c r="BL129" s="564"/>
      <c r="BM129" s="554"/>
      <c r="BN129" s="564"/>
      <c r="BO129" s="565"/>
      <c r="BP129" s="75"/>
      <c r="BQ129" s="523"/>
      <c r="BR129" s="523"/>
      <c r="BS129" s="534"/>
      <c r="BT129" s="535"/>
      <c r="BU129" s="524"/>
      <c r="BV129" s="534"/>
    </row>
    <row r="130" spans="1:74" ht="14.4" thickBot="1" x14ac:dyDescent="0.3">
      <c r="A130" s="7" t="s">
        <v>424</v>
      </c>
      <c r="B130" s="7" t="s">
        <v>82</v>
      </c>
      <c r="C130" s="32" t="str">
        <f t="shared" si="17"/>
        <v>Air quality</v>
      </c>
      <c r="D130" s="153">
        <v>3</v>
      </c>
      <c r="E130" s="146">
        <v>1</v>
      </c>
      <c r="F130" s="31" t="str">
        <f t="shared" si="21"/>
        <v>Dis-4-3-1</v>
      </c>
      <c r="G130" s="239" t="s">
        <v>18</v>
      </c>
      <c r="I130" s="47"/>
      <c r="J130" s="40"/>
      <c r="K130" s="47"/>
      <c r="L130" s="71"/>
      <c r="M130" s="58"/>
      <c r="N130" s="46" t="s">
        <v>236</v>
      </c>
      <c r="O130" s="81" t="s">
        <v>174</v>
      </c>
      <c r="P130" s="51">
        <v>0</v>
      </c>
      <c r="Q130" s="603"/>
      <c r="R130" s="38"/>
      <c r="S130" s="635"/>
      <c r="T130" s="624"/>
      <c r="U130" s="75"/>
      <c r="V130" s="578"/>
      <c r="W130" s="617"/>
      <c r="X130" s="38"/>
      <c r="Y130" s="511"/>
      <c r="Z130" s="91"/>
      <c r="AA130" s="89"/>
      <c r="AB130" s="89"/>
      <c r="AC130" s="86"/>
      <c r="AD130" s="580"/>
      <c r="AE130" s="85" t="str">
        <f t="shared" si="18"/>
        <v>Dis-4-3-1</v>
      </c>
      <c r="AF130" s="545"/>
      <c r="AG130" s="545"/>
      <c r="AH130" s="75"/>
      <c r="AI130" s="511"/>
      <c r="AJ130" s="38"/>
      <c r="AK130" s="511"/>
      <c r="AL130" s="520"/>
      <c r="AM130" s="521" t="str">
        <f t="shared" si="19"/>
        <v>Dis-4-3-1</v>
      </c>
      <c r="AN130" s="524"/>
      <c r="AO130" s="525"/>
      <c r="AP130" s="75"/>
      <c r="AQ130" s="557"/>
      <c r="AR130" s="554"/>
      <c r="AS130" s="564"/>
      <c r="AT130" s="554"/>
      <c r="AU130" s="564"/>
      <c r="AV130" s="554"/>
      <c r="AW130" s="564"/>
      <c r="AX130" s="563"/>
      <c r="AY130" s="569"/>
      <c r="AZ130" s="511"/>
      <c r="BA130" s="564"/>
      <c r="BB130" s="520"/>
      <c r="BC130" s="535" t="str">
        <f t="shared" si="20"/>
        <v>Dis-4-3-1</v>
      </c>
      <c r="BD130" s="524"/>
      <c r="BE130" s="525"/>
      <c r="BF130" s="569"/>
      <c r="BG130" s="557"/>
      <c r="BH130" s="553"/>
      <c r="BI130" s="554"/>
      <c r="BJ130" s="564"/>
      <c r="BK130" s="554"/>
      <c r="BL130" s="564"/>
      <c r="BM130" s="554"/>
      <c r="BN130" s="564"/>
      <c r="BO130" s="563"/>
      <c r="BP130" s="75"/>
      <c r="BQ130" s="525"/>
      <c r="BR130" s="525"/>
      <c r="BS130" s="534"/>
      <c r="BT130" s="535"/>
      <c r="BU130" s="524"/>
      <c r="BV130" s="534"/>
    </row>
    <row r="131" spans="1:74" ht="27" thickBot="1" x14ac:dyDescent="0.3">
      <c r="A131" s="7" t="s">
        <v>424</v>
      </c>
      <c r="B131" s="7" t="s">
        <v>82</v>
      </c>
      <c r="C131" s="32" t="str">
        <f t="shared" si="17"/>
        <v>Air quality</v>
      </c>
      <c r="D131" s="153">
        <v>3</v>
      </c>
      <c r="E131" s="146">
        <v>2</v>
      </c>
      <c r="F131" s="31" t="str">
        <f t="shared" si="21"/>
        <v>Dis-4-3-2</v>
      </c>
      <c r="G131" s="239" t="s">
        <v>197</v>
      </c>
      <c r="I131" s="47"/>
      <c r="J131" s="40"/>
      <c r="K131" s="47"/>
      <c r="L131" s="71"/>
      <c r="M131" s="58"/>
      <c r="N131" s="57"/>
      <c r="O131" s="78"/>
      <c r="P131" s="43"/>
      <c r="Q131" s="603"/>
      <c r="R131" s="38"/>
      <c r="S131" s="635"/>
      <c r="T131" s="624"/>
      <c r="U131" s="75"/>
      <c r="V131" s="578"/>
      <c r="W131" s="617"/>
      <c r="X131" s="38"/>
      <c r="Y131" s="511"/>
      <c r="Z131" s="511"/>
      <c r="AA131" s="78"/>
      <c r="AB131" s="78"/>
      <c r="AC131" s="86"/>
      <c r="AD131" s="513"/>
      <c r="AE131" s="85" t="str">
        <f t="shared" si="18"/>
        <v>Dis-4-3-2</v>
      </c>
      <c r="AF131" s="545"/>
      <c r="AG131" s="545"/>
      <c r="AH131" s="75"/>
      <c r="AI131" s="511"/>
      <c r="AJ131" s="38"/>
      <c r="AK131" s="511"/>
      <c r="AL131" s="520"/>
      <c r="AM131" s="521" t="str">
        <f t="shared" si="19"/>
        <v>Dis-4-3-2</v>
      </c>
      <c r="AN131" s="524"/>
      <c r="AO131" s="525"/>
      <c r="AP131" s="75"/>
      <c r="AQ131" s="557"/>
      <c r="AR131" s="554"/>
      <c r="AS131" s="564"/>
      <c r="AT131" s="554"/>
      <c r="AU131" s="564"/>
      <c r="AV131" s="560"/>
      <c r="AW131" s="564"/>
      <c r="AX131" s="565"/>
      <c r="AY131" s="569"/>
      <c r="AZ131" s="511"/>
      <c r="BA131" s="564"/>
      <c r="BB131" s="520"/>
      <c r="BC131" s="535" t="str">
        <f t="shared" si="20"/>
        <v>Dis-4-3-2</v>
      </c>
      <c r="BD131" s="524"/>
      <c r="BE131" s="525"/>
      <c r="BF131" s="569"/>
      <c r="BG131" s="557"/>
      <c r="BH131" s="559"/>
      <c r="BI131" s="554"/>
      <c r="BJ131" s="564"/>
      <c r="BK131" s="554"/>
      <c r="BL131" s="564"/>
      <c r="BM131" s="560"/>
      <c r="BN131" s="564"/>
      <c r="BO131" s="565"/>
      <c r="BP131" s="75"/>
      <c r="BQ131" s="525"/>
      <c r="BR131" s="525"/>
      <c r="BS131" s="534"/>
      <c r="BT131" s="535"/>
      <c r="BU131" s="524"/>
      <c r="BV131" s="534"/>
    </row>
    <row r="132" spans="1:74" ht="66.599999999999994" thickBot="1" x14ac:dyDescent="0.3">
      <c r="A132" s="7" t="s">
        <v>424</v>
      </c>
      <c r="B132" s="7" t="s">
        <v>84</v>
      </c>
      <c r="C132" s="32" t="str">
        <f t="shared" si="17"/>
        <v>Light pollution</v>
      </c>
      <c r="D132" s="153">
        <v>1</v>
      </c>
      <c r="E132" s="146">
        <v>1</v>
      </c>
      <c r="F132" s="31" t="str">
        <f t="shared" si="21"/>
        <v>Dis-5-1-1</v>
      </c>
      <c r="G132" s="239" t="s">
        <v>332</v>
      </c>
      <c r="H132" s="571">
        <f>'Weightings Calcs'!J25</f>
        <v>1</v>
      </c>
      <c r="I132" s="143">
        <f>'Weightings Calcs'!K25</f>
        <v>2</v>
      </c>
      <c r="J132" s="94">
        <f>K132/$H132</f>
        <v>0.83073727933541019</v>
      </c>
      <c r="K132" s="63">
        <f>'Weightings Calcs'!$N$25</f>
        <v>0.83073727933541019</v>
      </c>
      <c r="L132" s="70"/>
      <c r="M132" s="58"/>
      <c r="N132" s="46" t="s">
        <v>235</v>
      </c>
      <c r="O132" s="81" t="s">
        <v>174</v>
      </c>
      <c r="P132" s="51">
        <v>0</v>
      </c>
      <c r="Q132" s="602">
        <v>0</v>
      </c>
      <c r="R132" s="49">
        <f>Q132*J132</f>
        <v>0</v>
      </c>
      <c r="S132" s="635" t="s">
        <v>891</v>
      </c>
      <c r="T132" s="624" t="s">
        <v>1027</v>
      </c>
      <c r="U132" s="75"/>
      <c r="V132" s="538">
        <v>1</v>
      </c>
      <c r="W132" s="614">
        <v>1</v>
      </c>
      <c r="X132" s="50">
        <f>W132*J132</f>
        <v>0.83073727933541019</v>
      </c>
      <c r="Y132" s="60"/>
      <c r="Z132" s="87" t="s">
        <v>255</v>
      </c>
      <c r="AA132" s="88" t="s">
        <v>174</v>
      </c>
      <c r="AB132" s="89"/>
      <c r="AC132" s="90">
        <f>INDEX(lists_progress_status_tbl,MATCH(Z132,lists_progress_status,0),2)</f>
        <v>1</v>
      </c>
      <c r="AD132" s="546">
        <v>0</v>
      </c>
      <c r="AE132" s="85" t="str">
        <f t="shared" si="18"/>
        <v>Dis-5-1-1</v>
      </c>
      <c r="AF132" s="545" t="s">
        <v>1012</v>
      </c>
      <c r="AG132" s="545" t="s">
        <v>1028</v>
      </c>
      <c r="AH132" s="75"/>
      <c r="AI132" s="62">
        <v>0</v>
      </c>
      <c r="AJ132" s="50">
        <f>AI132*J132</f>
        <v>0</v>
      </c>
      <c r="AK132" s="519"/>
      <c r="AL132" s="520"/>
      <c r="AM132" s="521" t="str">
        <f t="shared" si="19"/>
        <v>Dis-5-1-1</v>
      </c>
      <c r="AN132" s="524"/>
      <c r="AO132" s="525"/>
      <c r="AP132" s="75"/>
      <c r="AQ132" s="551"/>
      <c r="AR132" s="548"/>
      <c r="AS132" s="547">
        <v>0</v>
      </c>
      <c r="AT132" s="548"/>
      <c r="AU132" s="547">
        <v>0</v>
      </c>
      <c r="AV132" s="548"/>
      <c r="AW132" s="547">
        <v>0</v>
      </c>
      <c r="AX132" s="549">
        <f>AW132*J132</f>
        <v>0</v>
      </c>
      <c r="AY132" s="569"/>
      <c r="AZ132" s="62"/>
      <c r="BA132" s="549">
        <f>AZ132*J132</f>
        <v>0</v>
      </c>
      <c r="BB132" s="520"/>
      <c r="BC132" s="535" t="str">
        <f t="shared" si="20"/>
        <v>Dis-5-1-1</v>
      </c>
      <c r="BD132" s="524"/>
      <c r="BE132" s="525"/>
      <c r="BF132" s="569"/>
      <c r="BG132" s="551"/>
      <c r="BH132" s="552"/>
      <c r="BI132" s="548"/>
      <c r="BJ132" s="547">
        <v>0</v>
      </c>
      <c r="BK132" s="548"/>
      <c r="BL132" s="547">
        <v>0</v>
      </c>
      <c r="BM132" s="548"/>
      <c r="BN132" s="547">
        <v>0</v>
      </c>
      <c r="BO132" s="549">
        <f>BN132*J132</f>
        <v>0</v>
      </c>
      <c r="BP132" s="75"/>
      <c r="BQ132" s="525"/>
      <c r="BR132" s="525"/>
      <c r="BS132" s="534"/>
      <c r="BT132" s="535"/>
      <c r="BU132" s="524"/>
      <c r="BV132" s="534"/>
    </row>
    <row r="133" spans="1:74" ht="53.4" customHeight="1" x14ac:dyDescent="0.25">
      <c r="A133" s="7" t="s">
        <v>424</v>
      </c>
      <c r="B133" s="7" t="s">
        <v>84</v>
      </c>
      <c r="C133" s="32" t="str">
        <f t="shared" si="17"/>
        <v>Light pollution</v>
      </c>
      <c r="D133" s="153">
        <v>1</v>
      </c>
      <c r="E133" s="146">
        <v>2</v>
      </c>
      <c r="F133" s="31" t="str">
        <f t="shared" si="21"/>
        <v>Dis-5-1-2</v>
      </c>
      <c r="G133" s="239" t="s">
        <v>333</v>
      </c>
      <c r="I133" s="47"/>
      <c r="J133" s="40"/>
      <c r="K133" s="47"/>
      <c r="L133" s="71"/>
      <c r="M133" s="58"/>
      <c r="N133" s="54"/>
      <c r="O133" s="78"/>
      <c r="P133" s="43"/>
      <c r="Q133" s="603"/>
      <c r="R133" s="38"/>
      <c r="S133" s="635"/>
      <c r="T133" s="624"/>
      <c r="U133" s="75"/>
      <c r="V133" s="578"/>
      <c r="W133" s="617"/>
      <c r="X133" s="38"/>
      <c r="Y133" s="511"/>
      <c r="Z133" s="511"/>
      <c r="AA133" s="78"/>
      <c r="AB133" s="78"/>
      <c r="AC133" s="86"/>
      <c r="AD133" s="513"/>
      <c r="AE133" s="85" t="str">
        <f t="shared" si="18"/>
        <v>Dis-5-1-2</v>
      </c>
      <c r="AF133" s="545"/>
      <c r="AG133" s="545"/>
      <c r="AH133" s="75"/>
      <c r="AI133" s="511"/>
      <c r="AJ133" s="38"/>
      <c r="AK133" s="511"/>
      <c r="AL133" s="520"/>
      <c r="AM133" s="521" t="str">
        <f t="shared" si="19"/>
        <v>Dis-5-1-2</v>
      </c>
      <c r="AN133" s="524"/>
      <c r="AO133" s="525"/>
      <c r="AP133" s="75"/>
      <c r="AQ133" s="557"/>
      <c r="AR133" s="554"/>
      <c r="AS133" s="564"/>
      <c r="AT133" s="554"/>
      <c r="AU133" s="564"/>
      <c r="AV133" s="554"/>
      <c r="AW133" s="564"/>
      <c r="AX133" s="565"/>
      <c r="AY133" s="569"/>
      <c r="AZ133" s="511"/>
      <c r="BA133" s="564"/>
      <c r="BB133" s="520"/>
      <c r="BC133" s="535" t="str">
        <f t="shared" si="20"/>
        <v>Dis-5-1-2</v>
      </c>
      <c r="BD133" s="524"/>
      <c r="BE133" s="525"/>
      <c r="BF133" s="569"/>
      <c r="BG133" s="557"/>
      <c r="BH133" s="559"/>
      <c r="BI133" s="554"/>
      <c r="BJ133" s="564"/>
      <c r="BK133" s="554"/>
      <c r="BL133" s="564"/>
      <c r="BM133" s="554"/>
      <c r="BN133" s="564"/>
      <c r="BO133" s="565"/>
      <c r="BP133" s="75"/>
      <c r="BQ133" s="525"/>
      <c r="BR133" s="525"/>
      <c r="BS133" s="534"/>
      <c r="BT133" s="535"/>
      <c r="BU133" s="524"/>
      <c r="BV133" s="534"/>
    </row>
    <row r="134" spans="1:74" ht="93" thickBot="1" x14ac:dyDescent="0.3">
      <c r="A134" s="7" t="s">
        <v>424</v>
      </c>
      <c r="B134" s="7" t="s">
        <v>84</v>
      </c>
      <c r="C134" s="32" t="str">
        <f t="shared" si="17"/>
        <v>Light pollution</v>
      </c>
      <c r="D134" s="153">
        <v>1</v>
      </c>
      <c r="E134" s="146">
        <v>3</v>
      </c>
      <c r="F134" s="31" t="str">
        <f t="shared" si="21"/>
        <v>Dis-5-1-3</v>
      </c>
      <c r="G134" s="239" t="s">
        <v>334</v>
      </c>
      <c r="I134" s="47"/>
      <c r="J134" s="40"/>
      <c r="K134" s="47"/>
      <c r="L134" s="71"/>
      <c r="M134" s="58"/>
      <c r="N134" s="56"/>
      <c r="O134" s="78"/>
      <c r="P134" s="43"/>
      <c r="Q134" s="603"/>
      <c r="R134" s="38"/>
      <c r="S134" s="635"/>
      <c r="T134" s="624"/>
      <c r="U134" s="75"/>
      <c r="V134" s="578"/>
      <c r="W134" s="617"/>
      <c r="X134" s="38"/>
      <c r="Y134" s="511"/>
      <c r="Z134" s="511"/>
      <c r="AA134" s="78"/>
      <c r="AB134" s="78"/>
      <c r="AC134" s="86"/>
      <c r="AD134" s="513"/>
      <c r="AE134" s="85" t="str">
        <f t="shared" si="18"/>
        <v>Dis-5-1-3</v>
      </c>
      <c r="AF134" s="545"/>
      <c r="AG134" s="545"/>
      <c r="AH134" s="75"/>
      <c r="AI134" s="511"/>
      <c r="AJ134" s="38"/>
      <c r="AK134" s="511"/>
      <c r="AL134" s="520"/>
      <c r="AM134" s="521" t="str">
        <f t="shared" si="19"/>
        <v>Dis-5-1-3</v>
      </c>
      <c r="AN134" s="524"/>
      <c r="AO134" s="526"/>
      <c r="AP134" s="75"/>
      <c r="AQ134" s="562"/>
      <c r="AR134" s="560"/>
      <c r="AS134" s="564"/>
      <c r="AT134" s="554"/>
      <c r="AU134" s="564"/>
      <c r="AV134" s="560"/>
      <c r="AW134" s="564"/>
      <c r="AX134" s="565"/>
      <c r="AY134" s="569"/>
      <c r="AZ134" s="511"/>
      <c r="BA134" s="564"/>
      <c r="BB134" s="520"/>
      <c r="BC134" s="535" t="str">
        <f t="shared" si="20"/>
        <v>Dis-5-1-3</v>
      </c>
      <c r="BD134" s="524"/>
      <c r="BE134" s="526"/>
      <c r="BF134" s="569"/>
      <c r="BG134" s="562"/>
      <c r="BH134" s="559"/>
      <c r="BI134" s="560"/>
      <c r="BJ134" s="564"/>
      <c r="BK134" s="554"/>
      <c r="BL134" s="564"/>
      <c r="BM134" s="560"/>
      <c r="BN134" s="564"/>
      <c r="BO134" s="565"/>
      <c r="BP134" s="75"/>
      <c r="BQ134" s="526"/>
      <c r="BR134" s="526"/>
      <c r="BS134" s="534"/>
      <c r="BT134" s="535"/>
      <c r="BU134" s="524"/>
      <c r="BV134" s="534"/>
    </row>
    <row r="135" spans="1:74" ht="66.599999999999994" thickBot="1" x14ac:dyDescent="0.3">
      <c r="A135" s="7" t="s">
        <v>425</v>
      </c>
      <c r="B135" s="7" t="s">
        <v>86</v>
      </c>
      <c r="C135" s="32" t="str">
        <f t="shared" si="17"/>
        <v>Previous land use</v>
      </c>
      <c r="D135" s="153">
        <v>3</v>
      </c>
      <c r="E135" s="146">
        <v>1</v>
      </c>
      <c r="F135" s="31" t="str">
        <f t="shared" si="21"/>
        <v>Lan-1-3-1</v>
      </c>
      <c r="G135" s="239" t="s">
        <v>385</v>
      </c>
      <c r="H135" s="571">
        <f>'Weightings Calcs'!J26</f>
        <v>3</v>
      </c>
      <c r="I135" s="143">
        <f>'Weightings Calcs'!K26</f>
        <v>2</v>
      </c>
      <c r="J135" s="94">
        <f>K135/$H135</f>
        <v>0.6922810661128419</v>
      </c>
      <c r="K135" s="63">
        <f>'Weightings Calcs'!$N$26</f>
        <v>2.0768431983385258</v>
      </c>
      <c r="L135" s="70"/>
      <c r="M135" s="58"/>
      <c r="N135" s="46" t="s">
        <v>235</v>
      </c>
      <c r="O135" s="81" t="s">
        <v>174</v>
      </c>
      <c r="P135" s="51">
        <v>0</v>
      </c>
      <c r="Q135" s="602">
        <v>1</v>
      </c>
      <c r="R135" s="49">
        <f>Q135*J135</f>
        <v>0.6922810661128419</v>
      </c>
      <c r="S135" s="635" t="s">
        <v>886</v>
      </c>
      <c r="T135" s="624"/>
      <c r="U135" s="75"/>
      <c r="V135" s="538">
        <v>1</v>
      </c>
      <c r="W135" s="614">
        <v>2</v>
      </c>
      <c r="X135" s="50">
        <f>W135*J135</f>
        <v>1.3845621322256838</v>
      </c>
      <c r="Y135" s="60"/>
      <c r="Z135" s="87" t="s">
        <v>255</v>
      </c>
      <c r="AA135" s="88" t="s">
        <v>174</v>
      </c>
      <c r="AB135" s="89"/>
      <c r="AC135" s="90">
        <f>INDEX(lists_progress_status_tbl,MATCH(Z135,lists_progress_status,0),2)</f>
        <v>1</v>
      </c>
      <c r="AD135" s="546">
        <v>0</v>
      </c>
      <c r="AE135" s="85" t="str">
        <f t="shared" si="18"/>
        <v>Lan-1-3-1</v>
      </c>
      <c r="AF135" s="545" t="s">
        <v>903</v>
      </c>
      <c r="AG135" s="545" t="s">
        <v>1029</v>
      </c>
      <c r="AH135" s="75"/>
      <c r="AI135" s="62">
        <v>1</v>
      </c>
      <c r="AJ135" s="50">
        <f>AI135*J135</f>
        <v>0.6922810661128419</v>
      </c>
      <c r="AK135" s="519"/>
      <c r="AL135" s="520"/>
      <c r="AM135" s="521" t="str">
        <f t="shared" si="19"/>
        <v>Lan-1-3-1</v>
      </c>
      <c r="AN135" s="524"/>
      <c r="AO135" s="523"/>
      <c r="AP135" s="75"/>
      <c r="AQ135" s="551"/>
      <c r="AR135" s="548"/>
      <c r="AS135" s="547">
        <v>0</v>
      </c>
      <c r="AT135" s="548"/>
      <c r="AU135" s="547">
        <v>0</v>
      </c>
      <c r="AV135" s="548"/>
      <c r="AW135" s="547">
        <v>0</v>
      </c>
      <c r="AX135" s="549">
        <f>AW135*J135</f>
        <v>0</v>
      </c>
      <c r="AY135" s="569"/>
      <c r="AZ135" s="62"/>
      <c r="BA135" s="549">
        <f>AZ135*J135</f>
        <v>0</v>
      </c>
      <c r="BB135" s="520"/>
      <c r="BC135" s="535" t="str">
        <f t="shared" si="20"/>
        <v>Lan-1-3-1</v>
      </c>
      <c r="BD135" s="524"/>
      <c r="BE135" s="523"/>
      <c r="BF135" s="569"/>
      <c r="BG135" s="551"/>
      <c r="BH135" s="552"/>
      <c r="BI135" s="548"/>
      <c r="BJ135" s="547">
        <v>0</v>
      </c>
      <c r="BK135" s="548"/>
      <c r="BL135" s="547">
        <v>0</v>
      </c>
      <c r="BM135" s="548"/>
      <c r="BN135" s="547">
        <v>0</v>
      </c>
      <c r="BO135" s="549">
        <f>BN135*J135</f>
        <v>0</v>
      </c>
      <c r="BP135" s="75"/>
      <c r="BQ135" s="523"/>
      <c r="BR135" s="523"/>
      <c r="BS135" s="534"/>
      <c r="BT135" s="535"/>
      <c r="BU135" s="524"/>
      <c r="BV135" s="534"/>
    </row>
    <row r="136" spans="1:74" ht="40.200000000000003" thickBot="1" x14ac:dyDescent="0.3">
      <c r="A136" s="7" t="s">
        <v>425</v>
      </c>
      <c r="B136" s="7" t="s">
        <v>88</v>
      </c>
      <c r="C136" s="32" t="str">
        <f t="shared" si="17"/>
        <v>Conservation of on site resources</v>
      </c>
      <c r="D136" s="153">
        <v>1</v>
      </c>
      <c r="E136" s="146">
        <v>1</v>
      </c>
      <c r="F136" s="31" t="str">
        <f t="shared" si="21"/>
        <v>Lan-2-1-1</v>
      </c>
      <c r="G136" s="239" t="s">
        <v>335</v>
      </c>
      <c r="H136" s="571">
        <f>'Weightings Calcs'!J27</f>
        <v>3</v>
      </c>
      <c r="I136" s="143">
        <f>'Weightings Calcs'!K27</f>
        <v>2</v>
      </c>
      <c r="J136" s="94">
        <f>K136/$H136</f>
        <v>0.27691242644513675</v>
      </c>
      <c r="K136" s="63">
        <f>'Weightings Calcs'!$N$27</f>
        <v>0.83073727933541019</v>
      </c>
      <c r="L136" s="70"/>
      <c r="M136" s="58"/>
      <c r="N136" s="46" t="s">
        <v>235</v>
      </c>
      <c r="O136" s="81" t="s">
        <v>174</v>
      </c>
      <c r="P136" s="51">
        <v>0</v>
      </c>
      <c r="Q136" s="602">
        <v>1</v>
      </c>
      <c r="R136" s="49">
        <f>Q136*J136</f>
        <v>0.27691242644513675</v>
      </c>
      <c r="S136" s="635" t="s">
        <v>886</v>
      </c>
      <c r="T136" s="624" t="s">
        <v>1030</v>
      </c>
      <c r="U136" s="75"/>
      <c r="V136" s="538">
        <v>1</v>
      </c>
      <c r="W136" s="614">
        <v>2</v>
      </c>
      <c r="X136" s="50">
        <f>W136*J136</f>
        <v>0.5538248528902735</v>
      </c>
      <c r="Y136" s="60"/>
      <c r="Z136" s="87" t="s">
        <v>255</v>
      </c>
      <c r="AA136" s="88" t="s">
        <v>174</v>
      </c>
      <c r="AB136" s="89"/>
      <c r="AC136" s="90">
        <f>INDEX(lists_progress_status_tbl,MATCH(Z136,lists_progress_status,0),2)</f>
        <v>1</v>
      </c>
      <c r="AD136" s="546">
        <v>0</v>
      </c>
      <c r="AE136" s="85" t="str">
        <f t="shared" si="18"/>
        <v>Lan-2-1-1</v>
      </c>
      <c r="AF136" s="545" t="s">
        <v>1032</v>
      </c>
      <c r="AG136" s="545"/>
      <c r="AH136" s="75"/>
      <c r="AI136" s="62">
        <v>1</v>
      </c>
      <c r="AJ136" s="50">
        <f>AI136*J136</f>
        <v>0.27691242644513675</v>
      </c>
      <c r="AK136" s="519"/>
      <c r="AL136" s="520"/>
      <c r="AM136" s="521" t="str">
        <f t="shared" si="19"/>
        <v>Lan-2-1-1</v>
      </c>
      <c r="AN136" s="524"/>
      <c r="AO136" s="525"/>
      <c r="AP136" s="75"/>
      <c r="AQ136" s="551"/>
      <c r="AR136" s="548"/>
      <c r="AS136" s="547">
        <v>0</v>
      </c>
      <c r="AT136" s="548"/>
      <c r="AU136" s="547">
        <v>0</v>
      </c>
      <c r="AV136" s="548"/>
      <c r="AW136" s="547">
        <v>0</v>
      </c>
      <c r="AX136" s="549">
        <f>AW136*J136</f>
        <v>0</v>
      </c>
      <c r="AY136" s="569"/>
      <c r="AZ136" s="62"/>
      <c r="BA136" s="549">
        <f>AZ136*J136</f>
        <v>0</v>
      </c>
      <c r="BB136" s="520"/>
      <c r="BC136" s="535" t="str">
        <f t="shared" si="20"/>
        <v>Lan-2-1-1</v>
      </c>
      <c r="BD136" s="524"/>
      <c r="BE136" s="525"/>
      <c r="BF136" s="569"/>
      <c r="BG136" s="551"/>
      <c r="BH136" s="552"/>
      <c r="BI136" s="548"/>
      <c r="BJ136" s="547">
        <v>0</v>
      </c>
      <c r="BK136" s="548"/>
      <c r="BL136" s="547">
        <v>0</v>
      </c>
      <c r="BM136" s="548"/>
      <c r="BN136" s="547">
        <v>0</v>
      </c>
      <c r="BO136" s="549">
        <f>BN136*J136</f>
        <v>0</v>
      </c>
      <c r="BP136" s="75"/>
      <c r="BQ136" s="525"/>
      <c r="BR136" s="525"/>
      <c r="BS136" s="534"/>
      <c r="BT136" s="535"/>
      <c r="BU136" s="524"/>
      <c r="BV136" s="534"/>
    </row>
    <row r="137" spans="1:74" ht="93" thickBot="1" x14ac:dyDescent="0.3">
      <c r="A137" s="7" t="s">
        <v>425</v>
      </c>
      <c r="B137" s="7" t="s">
        <v>88</v>
      </c>
      <c r="C137" s="32" t="str">
        <f t="shared" si="17"/>
        <v>Conservation of on site resources</v>
      </c>
      <c r="D137" s="153">
        <v>2</v>
      </c>
      <c r="E137" s="146">
        <v>1</v>
      </c>
      <c r="F137" s="31" t="str">
        <f t="shared" si="21"/>
        <v>Lan-2-2-1</v>
      </c>
      <c r="G137" s="239" t="s">
        <v>17</v>
      </c>
      <c r="I137" s="47"/>
      <c r="J137" s="40"/>
      <c r="K137" s="47"/>
      <c r="L137" s="71"/>
      <c r="M137" s="58"/>
      <c r="N137" s="46" t="s">
        <v>236</v>
      </c>
      <c r="O137" s="81" t="s">
        <v>174</v>
      </c>
      <c r="P137" s="51">
        <v>0</v>
      </c>
      <c r="Q137" s="603"/>
      <c r="R137" s="38"/>
      <c r="S137" s="545" t="s">
        <v>904</v>
      </c>
      <c r="T137" s="624" t="s">
        <v>1031</v>
      </c>
      <c r="U137" s="75"/>
      <c r="V137" s="578"/>
      <c r="W137" s="617"/>
      <c r="X137" s="38"/>
      <c r="Y137" s="511"/>
      <c r="Z137" s="91"/>
      <c r="AA137" s="89"/>
      <c r="AB137" s="89"/>
      <c r="AC137" s="86"/>
      <c r="AD137" s="580"/>
      <c r="AE137" s="85" t="str">
        <f t="shared" si="18"/>
        <v>Lan-2-2-1</v>
      </c>
      <c r="AF137" s="545"/>
      <c r="AH137" s="75"/>
      <c r="AI137" s="511"/>
      <c r="AJ137" s="38"/>
      <c r="AK137" s="511"/>
      <c r="AL137" s="520"/>
      <c r="AM137" s="521" t="str">
        <f t="shared" si="19"/>
        <v>Lan-2-2-1</v>
      </c>
      <c r="AN137" s="524"/>
      <c r="AO137" s="525"/>
      <c r="AP137" s="75"/>
      <c r="AQ137" s="557"/>
      <c r="AR137" s="554"/>
      <c r="AS137" s="564"/>
      <c r="AT137" s="554"/>
      <c r="AU137" s="564"/>
      <c r="AV137" s="554"/>
      <c r="AW137" s="564"/>
      <c r="AX137" s="563"/>
      <c r="AY137" s="569"/>
      <c r="AZ137" s="511"/>
      <c r="BA137" s="564"/>
      <c r="BB137" s="520"/>
      <c r="BC137" s="535" t="str">
        <f t="shared" si="20"/>
        <v>Lan-2-2-1</v>
      </c>
      <c r="BD137" s="524"/>
      <c r="BE137" s="525"/>
      <c r="BF137" s="569"/>
      <c r="BG137" s="557"/>
      <c r="BH137" s="559"/>
      <c r="BI137" s="554"/>
      <c r="BJ137" s="564"/>
      <c r="BK137" s="554"/>
      <c r="BL137" s="564"/>
      <c r="BM137" s="554"/>
      <c r="BN137" s="564"/>
      <c r="BO137" s="563"/>
      <c r="BP137" s="75"/>
      <c r="BQ137" s="525"/>
      <c r="BR137" s="525"/>
      <c r="BS137" s="534"/>
      <c r="BT137" s="535"/>
      <c r="BU137" s="524"/>
      <c r="BV137" s="534"/>
    </row>
    <row r="138" spans="1:74" ht="39.6" x14ac:dyDescent="0.25">
      <c r="A138" s="7" t="s">
        <v>425</v>
      </c>
      <c r="B138" s="7" t="s">
        <v>88</v>
      </c>
      <c r="C138" s="32" t="str">
        <f t="shared" si="17"/>
        <v>Conservation of on site resources</v>
      </c>
      <c r="D138" s="153">
        <v>2</v>
      </c>
      <c r="E138" s="146">
        <v>2</v>
      </c>
      <c r="F138" s="31" t="str">
        <f t="shared" si="21"/>
        <v>Lan-2-2-2</v>
      </c>
      <c r="G138" s="239" t="s">
        <v>386</v>
      </c>
      <c r="I138" s="47"/>
      <c r="J138" s="40"/>
      <c r="K138" s="47"/>
      <c r="L138" s="71"/>
      <c r="M138" s="58"/>
      <c r="N138" s="54"/>
      <c r="O138" s="78"/>
      <c r="P138" s="43"/>
      <c r="Q138" s="603"/>
      <c r="R138" s="38"/>
      <c r="S138" s="635"/>
      <c r="T138" s="624"/>
      <c r="U138" s="75"/>
      <c r="V138" s="578"/>
      <c r="W138" s="617"/>
      <c r="X138" s="38"/>
      <c r="Y138" s="511"/>
      <c r="Z138" s="511"/>
      <c r="AA138" s="78"/>
      <c r="AB138" s="78"/>
      <c r="AC138" s="86"/>
      <c r="AD138" s="513"/>
      <c r="AE138" s="85" t="str">
        <f t="shared" si="18"/>
        <v>Lan-2-2-2</v>
      </c>
      <c r="AF138" s="545"/>
      <c r="AG138" s="545"/>
      <c r="AH138" s="75"/>
      <c r="AI138" s="511"/>
      <c r="AJ138" s="38"/>
      <c r="AK138" s="511"/>
      <c r="AL138" s="520"/>
      <c r="AM138" s="521" t="str">
        <f t="shared" si="19"/>
        <v>Lan-2-2-2</v>
      </c>
      <c r="AN138" s="524"/>
      <c r="AO138" s="526"/>
      <c r="AP138" s="75"/>
      <c r="AQ138" s="562"/>
      <c r="AR138" s="560"/>
      <c r="AS138" s="564"/>
      <c r="AT138" s="554"/>
      <c r="AU138" s="564"/>
      <c r="AV138" s="560"/>
      <c r="AW138" s="564"/>
      <c r="AX138" s="565"/>
      <c r="AY138" s="569"/>
      <c r="AZ138" s="511"/>
      <c r="BA138" s="564"/>
      <c r="BB138" s="520"/>
      <c r="BC138" s="535" t="str">
        <f t="shared" si="20"/>
        <v>Lan-2-2-2</v>
      </c>
      <c r="BD138" s="524"/>
      <c r="BE138" s="526"/>
      <c r="BF138" s="569"/>
      <c r="BG138" s="562"/>
      <c r="BH138" s="559"/>
      <c r="BI138" s="560"/>
      <c r="BJ138" s="564"/>
      <c r="BK138" s="554"/>
      <c r="BL138" s="564"/>
      <c r="BM138" s="560"/>
      <c r="BN138" s="564"/>
      <c r="BO138" s="565"/>
      <c r="BP138" s="75"/>
      <c r="BQ138" s="526"/>
      <c r="BR138" s="526"/>
      <c r="BS138" s="534"/>
      <c r="BT138" s="535"/>
      <c r="BU138" s="524"/>
      <c r="BV138" s="534"/>
    </row>
    <row r="139" spans="1:74" ht="27" thickBot="1" x14ac:dyDescent="0.3">
      <c r="A139" s="7" t="s">
        <v>425</v>
      </c>
      <c r="B139" s="7" t="s">
        <v>88</v>
      </c>
      <c r="C139" s="32" t="str">
        <f t="shared" si="17"/>
        <v>Conservation of on site resources</v>
      </c>
      <c r="D139" s="153">
        <v>2</v>
      </c>
      <c r="E139" s="146">
        <v>3</v>
      </c>
      <c r="F139" s="31" t="str">
        <f t="shared" si="21"/>
        <v>Lan-2-2-3</v>
      </c>
      <c r="G139" s="239" t="s">
        <v>387</v>
      </c>
      <c r="I139" s="47"/>
      <c r="J139" s="40"/>
      <c r="K139" s="47"/>
      <c r="L139" s="71"/>
      <c r="M139" s="58"/>
      <c r="N139" s="56"/>
      <c r="O139" s="78"/>
      <c r="P139" s="43"/>
      <c r="Q139" s="603"/>
      <c r="R139" s="38"/>
      <c r="S139" s="635"/>
      <c r="T139" s="624"/>
      <c r="U139" s="75"/>
      <c r="V139" s="578"/>
      <c r="W139" s="617"/>
      <c r="X139" s="38"/>
      <c r="Y139" s="511"/>
      <c r="Z139" s="511"/>
      <c r="AA139" s="78"/>
      <c r="AB139" s="78"/>
      <c r="AC139" s="86"/>
      <c r="AD139" s="513"/>
      <c r="AE139" s="85" t="str">
        <f t="shared" ref="AE139:AE168" si="22">F139</f>
        <v>Lan-2-2-3</v>
      </c>
      <c r="AF139" s="545"/>
      <c r="AG139" s="545"/>
      <c r="AH139" s="75"/>
      <c r="AI139" s="511"/>
      <c r="AJ139" s="38"/>
      <c r="AK139" s="511"/>
      <c r="AL139" s="520"/>
      <c r="AM139" s="521" t="str">
        <f t="shared" ref="AM139:AM168" si="23">F139</f>
        <v>Lan-2-2-3</v>
      </c>
      <c r="AN139" s="524"/>
      <c r="AO139" s="523"/>
      <c r="AP139" s="75"/>
      <c r="AQ139" s="551"/>
      <c r="AR139" s="548"/>
      <c r="AS139" s="564"/>
      <c r="AT139" s="554"/>
      <c r="AU139" s="564"/>
      <c r="AV139" s="554"/>
      <c r="AW139" s="564"/>
      <c r="AX139" s="565"/>
      <c r="AY139" s="569"/>
      <c r="AZ139" s="511"/>
      <c r="BA139" s="564"/>
      <c r="BB139" s="520"/>
      <c r="BC139" s="535" t="str">
        <f t="shared" ref="BC139:BC168" si="24">F139</f>
        <v>Lan-2-2-3</v>
      </c>
      <c r="BD139" s="524"/>
      <c r="BE139" s="523"/>
      <c r="BF139" s="569"/>
      <c r="BG139" s="551"/>
      <c r="BH139" s="552"/>
      <c r="BI139" s="548"/>
      <c r="BJ139" s="564"/>
      <c r="BK139" s="554"/>
      <c r="BL139" s="564"/>
      <c r="BM139" s="554"/>
      <c r="BN139" s="564"/>
      <c r="BO139" s="565"/>
      <c r="BP139" s="75"/>
      <c r="BQ139" s="523"/>
      <c r="BR139" s="523"/>
      <c r="BS139" s="534"/>
      <c r="BT139" s="535"/>
      <c r="BU139" s="524"/>
      <c r="BV139" s="534"/>
    </row>
    <row r="140" spans="1:74" ht="14.4" thickBot="1" x14ac:dyDescent="0.3">
      <c r="A140" s="7" t="s">
        <v>425</v>
      </c>
      <c r="B140" s="7" t="s">
        <v>88</v>
      </c>
      <c r="C140" s="32" t="str">
        <f t="shared" si="17"/>
        <v>Conservation of on site resources</v>
      </c>
      <c r="D140" s="153">
        <v>3</v>
      </c>
      <c r="E140" s="146">
        <v>1</v>
      </c>
      <c r="F140" s="31" t="str">
        <f t="shared" si="21"/>
        <v>Lan-2-3-1</v>
      </c>
      <c r="G140" s="239" t="s">
        <v>18</v>
      </c>
      <c r="I140" s="47"/>
      <c r="J140" s="40"/>
      <c r="K140" s="47"/>
      <c r="L140" s="71"/>
      <c r="M140" s="58"/>
      <c r="N140" s="46" t="s">
        <v>236</v>
      </c>
      <c r="O140" s="81" t="s">
        <v>174</v>
      </c>
      <c r="P140" s="51">
        <v>0</v>
      </c>
      <c r="Q140" s="603"/>
      <c r="R140" s="38"/>
      <c r="S140" s="635"/>
      <c r="T140" s="624"/>
      <c r="U140" s="75"/>
      <c r="V140" s="578"/>
      <c r="W140" s="617"/>
      <c r="X140" s="38"/>
      <c r="Y140" s="511"/>
      <c r="Z140" s="91"/>
      <c r="AA140" s="89"/>
      <c r="AB140" s="89"/>
      <c r="AC140" s="86"/>
      <c r="AD140" s="580"/>
      <c r="AE140" s="85" t="str">
        <f t="shared" si="22"/>
        <v>Lan-2-3-1</v>
      </c>
      <c r="AF140" s="545"/>
      <c r="AG140" s="545"/>
      <c r="AH140" s="75"/>
      <c r="AI140" s="511"/>
      <c r="AJ140" s="38"/>
      <c r="AK140" s="511"/>
      <c r="AL140" s="520"/>
      <c r="AM140" s="521" t="str">
        <f t="shared" si="23"/>
        <v>Lan-2-3-1</v>
      </c>
      <c r="AN140" s="524"/>
      <c r="AO140" s="525"/>
      <c r="AP140" s="75"/>
      <c r="AQ140" s="557"/>
      <c r="AR140" s="554"/>
      <c r="AS140" s="564"/>
      <c r="AT140" s="554"/>
      <c r="AU140" s="564"/>
      <c r="AV140" s="554"/>
      <c r="AW140" s="564"/>
      <c r="AX140" s="563"/>
      <c r="AY140" s="569"/>
      <c r="AZ140" s="511"/>
      <c r="BA140" s="564"/>
      <c r="BB140" s="520"/>
      <c r="BC140" s="535" t="str">
        <f t="shared" si="24"/>
        <v>Lan-2-3-1</v>
      </c>
      <c r="BD140" s="524"/>
      <c r="BE140" s="525"/>
      <c r="BF140" s="569"/>
      <c r="BG140" s="557"/>
      <c r="BH140" s="553"/>
      <c r="BI140" s="554"/>
      <c r="BJ140" s="564"/>
      <c r="BK140" s="554"/>
      <c r="BL140" s="564"/>
      <c r="BM140" s="554"/>
      <c r="BN140" s="564"/>
      <c r="BO140" s="563"/>
      <c r="BP140" s="75"/>
      <c r="BQ140" s="525"/>
      <c r="BR140" s="525"/>
      <c r="BS140" s="534"/>
      <c r="BT140" s="535"/>
      <c r="BU140" s="524"/>
      <c r="BV140" s="534"/>
    </row>
    <row r="141" spans="1:74" ht="40.200000000000003" thickBot="1" x14ac:dyDescent="0.3">
      <c r="A141" s="7" t="s">
        <v>425</v>
      </c>
      <c r="B141" s="7" t="s">
        <v>88</v>
      </c>
      <c r="C141" s="32" t="str">
        <f t="shared" si="17"/>
        <v>Conservation of on site resources</v>
      </c>
      <c r="D141" s="153">
        <v>3</v>
      </c>
      <c r="E141" s="146">
        <v>2</v>
      </c>
      <c r="F141" s="31" t="str">
        <f t="shared" si="21"/>
        <v>Lan-2-3-2</v>
      </c>
      <c r="G141" s="239" t="s">
        <v>198</v>
      </c>
      <c r="I141" s="47"/>
      <c r="J141" s="40"/>
      <c r="K141" s="47"/>
      <c r="L141" s="71"/>
      <c r="M141" s="58"/>
      <c r="N141" s="57"/>
      <c r="O141" s="78"/>
      <c r="P141" s="43"/>
      <c r="Q141" s="603"/>
      <c r="R141" s="38"/>
      <c r="S141" s="635"/>
      <c r="T141" s="624"/>
      <c r="U141" s="75"/>
      <c r="V141" s="578"/>
      <c r="W141" s="617"/>
      <c r="X141" s="38"/>
      <c r="Y141" s="511"/>
      <c r="Z141" s="511"/>
      <c r="AA141" s="78"/>
      <c r="AB141" s="78"/>
      <c r="AC141" s="86"/>
      <c r="AD141" s="513"/>
      <c r="AE141" s="85" t="str">
        <f t="shared" si="22"/>
        <v>Lan-2-3-2</v>
      </c>
      <c r="AF141" s="545"/>
      <c r="AG141" s="545"/>
      <c r="AH141" s="75"/>
      <c r="AI141" s="511"/>
      <c r="AJ141" s="38"/>
      <c r="AK141" s="511"/>
      <c r="AL141" s="520"/>
      <c r="AM141" s="521" t="str">
        <f t="shared" si="23"/>
        <v>Lan-2-3-2</v>
      </c>
      <c r="AN141" s="524"/>
      <c r="AO141" s="525"/>
      <c r="AP141" s="75"/>
      <c r="AQ141" s="557"/>
      <c r="AR141" s="554"/>
      <c r="AS141" s="564"/>
      <c r="AT141" s="554"/>
      <c r="AU141" s="564"/>
      <c r="AV141" s="560"/>
      <c r="AW141" s="564"/>
      <c r="AX141" s="565"/>
      <c r="AY141" s="569"/>
      <c r="AZ141" s="511"/>
      <c r="BA141" s="564"/>
      <c r="BB141" s="520"/>
      <c r="BC141" s="535" t="str">
        <f t="shared" si="24"/>
        <v>Lan-2-3-2</v>
      </c>
      <c r="BD141" s="524"/>
      <c r="BE141" s="525"/>
      <c r="BF141" s="569"/>
      <c r="BG141" s="557"/>
      <c r="BH141" s="559"/>
      <c r="BI141" s="554"/>
      <c r="BJ141" s="564"/>
      <c r="BK141" s="554"/>
      <c r="BL141" s="564"/>
      <c r="BM141" s="560"/>
      <c r="BN141" s="564"/>
      <c r="BO141" s="565"/>
      <c r="BP141" s="75"/>
      <c r="BQ141" s="525"/>
      <c r="BR141" s="525"/>
      <c r="BS141" s="534"/>
      <c r="BT141" s="535"/>
      <c r="BU141" s="524"/>
      <c r="BV141" s="534"/>
    </row>
    <row r="142" spans="1:74" ht="119.4" thickBot="1" x14ac:dyDescent="0.3">
      <c r="A142" s="7" t="s">
        <v>425</v>
      </c>
      <c r="B142" s="7" t="s">
        <v>90</v>
      </c>
      <c r="C142" s="32" t="str">
        <f t="shared" si="17"/>
        <v>Contamination and remediation</v>
      </c>
      <c r="D142" s="153">
        <v>1</v>
      </c>
      <c r="E142" s="146">
        <v>1</v>
      </c>
      <c r="F142" s="31" t="str">
        <f t="shared" si="21"/>
        <v>Lan-3-1-1</v>
      </c>
      <c r="G142" s="239" t="s">
        <v>199</v>
      </c>
      <c r="H142" s="571">
        <f>'Weightings Calcs'!J28</f>
        <v>3</v>
      </c>
      <c r="I142" s="143">
        <f>'Weightings Calcs'!K28</f>
        <v>0</v>
      </c>
      <c r="J142" s="94">
        <f>K142/$H142</f>
        <v>0</v>
      </c>
      <c r="K142" s="63">
        <f>'Weightings Calcs'!$N$28</f>
        <v>0</v>
      </c>
      <c r="L142" s="70"/>
      <c r="M142" s="58"/>
      <c r="N142" s="46" t="s">
        <v>235</v>
      </c>
      <c r="O142" s="81" t="s">
        <v>174</v>
      </c>
      <c r="P142" s="51">
        <v>0</v>
      </c>
      <c r="Q142" s="602">
        <v>0</v>
      </c>
      <c r="R142" s="49">
        <f>Q142*J142</f>
        <v>0</v>
      </c>
      <c r="S142" s="545" t="s">
        <v>886</v>
      </c>
      <c r="T142" s="624"/>
      <c r="U142" s="75"/>
      <c r="V142" s="538">
        <v>1</v>
      </c>
      <c r="W142" s="614">
        <v>0</v>
      </c>
      <c r="X142" s="50">
        <f>W142*J142</f>
        <v>0</v>
      </c>
      <c r="Y142" s="60"/>
      <c r="Z142" s="87" t="s">
        <v>255</v>
      </c>
      <c r="AA142" s="88" t="s">
        <v>174</v>
      </c>
      <c r="AB142" s="89"/>
      <c r="AC142" s="90">
        <f>INDEX(lists_progress_status_tbl,MATCH(Z142,lists_progress_status,0),2)</f>
        <v>1</v>
      </c>
      <c r="AD142" s="546">
        <v>0</v>
      </c>
      <c r="AE142" s="85" t="str">
        <f t="shared" si="22"/>
        <v>Lan-3-1-1</v>
      </c>
      <c r="AF142" s="545" t="s">
        <v>1013</v>
      </c>
      <c r="AG142" s="545"/>
      <c r="AH142" s="75"/>
      <c r="AI142" s="62">
        <v>1</v>
      </c>
      <c r="AJ142" s="50">
        <f>AI142*J142</f>
        <v>0</v>
      </c>
      <c r="AK142" s="519"/>
      <c r="AL142" s="520"/>
      <c r="AM142" s="521" t="str">
        <f t="shared" si="23"/>
        <v>Lan-3-1-1</v>
      </c>
      <c r="AN142" s="524"/>
      <c r="AO142" s="525"/>
      <c r="AP142" s="75"/>
      <c r="AQ142" s="551"/>
      <c r="AR142" s="548"/>
      <c r="AS142" s="547">
        <v>0</v>
      </c>
      <c r="AT142" s="548"/>
      <c r="AU142" s="547">
        <v>0</v>
      </c>
      <c r="AV142" s="548"/>
      <c r="AW142" s="547">
        <v>0</v>
      </c>
      <c r="AX142" s="549">
        <f>AW142*J142</f>
        <v>0</v>
      </c>
      <c r="AY142" s="569"/>
      <c r="AZ142" s="62"/>
      <c r="BA142" s="549">
        <f>AZ142*J142</f>
        <v>0</v>
      </c>
      <c r="BB142" s="520"/>
      <c r="BC142" s="535" t="str">
        <f t="shared" si="24"/>
        <v>Lan-3-1-1</v>
      </c>
      <c r="BD142" s="524"/>
      <c r="BE142" s="525"/>
      <c r="BF142" s="569"/>
      <c r="BG142" s="551"/>
      <c r="BH142" s="552"/>
      <c r="BI142" s="548"/>
      <c r="BJ142" s="547">
        <v>0</v>
      </c>
      <c r="BK142" s="548"/>
      <c r="BL142" s="547">
        <v>0</v>
      </c>
      <c r="BM142" s="548"/>
      <c r="BN142" s="547">
        <v>0</v>
      </c>
      <c r="BO142" s="549">
        <f>BN142*J142</f>
        <v>0</v>
      </c>
      <c r="BP142" s="75"/>
      <c r="BQ142" s="525"/>
      <c r="BR142" s="525"/>
      <c r="BS142" s="534"/>
      <c r="BT142" s="535"/>
      <c r="BU142" s="524"/>
      <c r="BV142" s="534"/>
    </row>
    <row r="143" spans="1:74" ht="27" thickBot="1" x14ac:dyDescent="0.3">
      <c r="A143" s="7" t="s">
        <v>425</v>
      </c>
      <c r="B143" s="7" t="s">
        <v>90</v>
      </c>
      <c r="C143" s="32" t="str">
        <f t="shared" si="17"/>
        <v>Contamination and remediation</v>
      </c>
      <c r="D143" s="153">
        <v>1</v>
      </c>
      <c r="E143" s="146">
        <v>2</v>
      </c>
      <c r="F143" s="31" t="str">
        <f t="shared" si="21"/>
        <v>Lan-3-1-2</v>
      </c>
      <c r="G143" s="239" t="s">
        <v>200</v>
      </c>
      <c r="I143" s="47"/>
      <c r="J143" s="40"/>
      <c r="K143" s="47"/>
      <c r="L143" s="71"/>
      <c r="M143" s="58"/>
      <c r="N143" s="57"/>
      <c r="O143" s="78"/>
      <c r="P143" s="43"/>
      <c r="Q143" s="603"/>
      <c r="R143" s="38"/>
      <c r="S143" s="545" t="s">
        <v>905</v>
      </c>
      <c r="T143" s="624"/>
      <c r="U143" s="75"/>
      <c r="V143" s="578"/>
      <c r="W143" s="617"/>
      <c r="X143" s="38"/>
      <c r="Y143" s="511"/>
      <c r="Z143" s="511"/>
      <c r="AA143" s="78"/>
      <c r="AB143" s="78"/>
      <c r="AC143" s="86"/>
      <c r="AD143" s="513"/>
      <c r="AE143" s="85" t="str">
        <f t="shared" si="22"/>
        <v>Lan-3-1-2</v>
      </c>
      <c r="AF143" s="545"/>
      <c r="AG143" s="545"/>
      <c r="AH143" s="75"/>
      <c r="AI143" s="511"/>
      <c r="AJ143" s="38"/>
      <c r="AK143" s="511"/>
      <c r="AL143" s="520"/>
      <c r="AM143" s="521" t="str">
        <f t="shared" si="23"/>
        <v>Lan-3-1-2</v>
      </c>
      <c r="AN143" s="524"/>
      <c r="AO143" s="525"/>
      <c r="AP143" s="75"/>
      <c r="AQ143" s="557"/>
      <c r="AR143" s="554"/>
      <c r="AS143" s="564"/>
      <c r="AT143" s="554"/>
      <c r="AU143" s="564"/>
      <c r="AV143" s="554"/>
      <c r="AW143" s="564"/>
      <c r="AX143" s="565"/>
      <c r="AY143" s="569"/>
      <c r="AZ143" s="511"/>
      <c r="BA143" s="564"/>
      <c r="BB143" s="520"/>
      <c r="BC143" s="535" t="str">
        <f t="shared" si="24"/>
        <v>Lan-3-1-2</v>
      </c>
      <c r="BD143" s="524"/>
      <c r="BE143" s="525"/>
      <c r="BF143" s="569"/>
      <c r="BG143" s="557"/>
      <c r="BH143" s="559"/>
      <c r="BI143" s="554"/>
      <c r="BJ143" s="564"/>
      <c r="BK143" s="554"/>
      <c r="BL143" s="564"/>
      <c r="BM143" s="554"/>
      <c r="BN143" s="564"/>
      <c r="BO143" s="565"/>
      <c r="BP143" s="75"/>
      <c r="BQ143" s="525"/>
      <c r="BR143" s="525"/>
      <c r="BS143" s="534"/>
      <c r="BT143" s="535"/>
      <c r="BU143" s="524"/>
      <c r="BV143" s="534"/>
    </row>
    <row r="144" spans="1:74" ht="14.4" thickBot="1" x14ac:dyDescent="0.3">
      <c r="A144" s="7" t="s">
        <v>425</v>
      </c>
      <c r="B144" s="7" t="s">
        <v>90</v>
      </c>
      <c r="C144" s="32" t="str">
        <f t="shared" si="17"/>
        <v>Contamination and remediation</v>
      </c>
      <c r="D144" s="153">
        <v>2</v>
      </c>
      <c r="E144" s="146">
        <v>1</v>
      </c>
      <c r="F144" s="31" t="str">
        <f t="shared" si="21"/>
        <v>Lan-3-2-1</v>
      </c>
      <c r="G144" s="239" t="s">
        <v>17</v>
      </c>
      <c r="I144" s="47"/>
      <c r="J144" s="40"/>
      <c r="K144" s="47"/>
      <c r="L144" s="71"/>
      <c r="M144" s="58"/>
      <c r="N144" s="46" t="s">
        <v>236</v>
      </c>
      <c r="O144" s="81" t="s">
        <v>174</v>
      </c>
      <c r="P144" s="51">
        <v>0</v>
      </c>
      <c r="Q144" s="603"/>
      <c r="R144" s="38"/>
      <c r="S144" s="635"/>
      <c r="T144" s="624"/>
      <c r="U144" s="75"/>
      <c r="V144" s="578"/>
      <c r="W144" s="617"/>
      <c r="X144" s="38"/>
      <c r="Y144" s="511"/>
      <c r="Z144" s="91"/>
      <c r="AA144" s="89"/>
      <c r="AB144" s="89"/>
      <c r="AC144" s="86"/>
      <c r="AD144" s="580"/>
      <c r="AE144" s="85" t="str">
        <f t="shared" si="22"/>
        <v>Lan-3-2-1</v>
      </c>
      <c r="AF144" s="545"/>
      <c r="AG144" s="545"/>
      <c r="AH144" s="75"/>
      <c r="AI144" s="511"/>
      <c r="AJ144" s="38"/>
      <c r="AK144" s="511"/>
      <c r="AL144" s="520"/>
      <c r="AM144" s="521" t="str">
        <f t="shared" si="23"/>
        <v>Lan-3-2-1</v>
      </c>
      <c r="AN144" s="524"/>
      <c r="AO144" s="526"/>
      <c r="AP144" s="75"/>
      <c r="AQ144" s="562"/>
      <c r="AR144" s="560"/>
      <c r="AS144" s="564"/>
      <c r="AT144" s="554"/>
      <c r="AU144" s="564"/>
      <c r="AV144" s="560"/>
      <c r="AW144" s="564"/>
      <c r="AX144" s="563"/>
      <c r="AY144" s="569"/>
      <c r="AZ144" s="511"/>
      <c r="BA144" s="564"/>
      <c r="BB144" s="520"/>
      <c r="BC144" s="535" t="str">
        <f t="shared" si="24"/>
        <v>Lan-3-2-1</v>
      </c>
      <c r="BD144" s="524"/>
      <c r="BE144" s="526"/>
      <c r="BF144" s="569"/>
      <c r="BG144" s="562"/>
      <c r="BH144" s="559"/>
      <c r="BI144" s="560"/>
      <c r="BJ144" s="564"/>
      <c r="BK144" s="554"/>
      <c r="BL144" s="564"/>
      <c r="BM144" s="560"/>
      <c r="BN144" s="564"/>
      <c r="BO144" s="563"/>
      <c r="BP144" s="75"/>
      <c r="BQ144" s="526"/>
      <c r="BR144" s="526"/>
      <c r="BS144" s="534"/>
      <c r="BT144" s="535"/>
      <c r="BU144" s="524"/>
      <c r="BV144" s="534"/>
    </row>
    <row r="145" spans="1:74" ht="53.4" thickBot="1" x14ac:dyDescent="0.3">
      <c r="A145" s="7" t="s">
        <v>425</v>
      </c>
      <c r="B145" s="7" t="s">
        <v>90</v>
      </c>
      <c r="C145" s="32" t="str">
        <f t="shared" si="17"/>
        <v>Contamination and remediation</v>
      </c>
      <c r="D145" s="153">
        <v>2</v>
      </c>
      <c r="E145" s="146">
        <v>2</v>
      </c>
      <c r="F145" s="31" t="str">
        <f t="shared" si="21"/>
        <v>Lan-3-2-2</v>
      </c>
      <c r="G145" s="239" t="s">
        <v>336</v>
      </c>
      <c r="I145" s="47"/>
      <c r="J145" s="40"/>
      <c r="K145" s="47"/>
      <c r="L145" s="71"/>
      <c r="M145" s="58"/>
      <c r="N145" s="56"/>
      <c r="O145" s="78"/>
      <c r="P145" s="43"/>
      <c r="Q145" s="603"/>
      <c r="R145" s="38"/>
      <c r="S145" s="635"/>
      <c r="T145" s="624"/>
      <c r="U145" s="75"/>
      <c r="V145" s="578"/>
      <c r="W145" s="617"/>
      <c r="X145" s="38"/>
      <c r="Y145" s="511"/>
      <c r="Z145" s="511"/>
      <c r="AA145" s="78"/>
      <c r="AB145" s="78"/>
      <c r="AC145" s="86"/>
      <c r="AD145" s="513"/>
      <c r="AE145" s="85" t="str">
        <f t="shared" si="22"/>
        <v>Lan-3-2-2</v>
      </c>
      <c r="AF145" s="545"/>
      <c r="AG145" s="545"/>
      <c r="AH145" s="75"/>
      <c r="AI145" s="511"/>
      <c r="AJ145" s="38"/>
      <c r="AK145" s="511"/>
      <c r="AL145" s="520"/>
      <c r="AM145" s="521" t="str">
        <f t="shared" si="23"/>
        <v>Lan-3-2-2</v>
      </c>
      <c r="AN145" s="524"/>
      <c r="AO145" s="525"/>
      <c r="AP145" s="75"/>
      <c r="AQ145" s="557"/>
      <c r="AR145" s="554"/>
      <c r="AS145" s="564"/>
      <c r="AT145" s="554"/>
      <c r="AU145" s="564"/>
      <c r="AV145" s="554"/>
      <c r="AW145" s="564"/>
      <c r="AX145" s="565"/>
      <c r="AY145" s="569"/>
      <c r="AZ145" s="511"/>
      <c r="BA145" s="564"/>
      <c r="BB145" s="520"/>
      <c r="BC145" s="535" t="str">
        <f t="shared" si="24"/>
        <v>Lan-3-2-2</v>
      </c>
      <c r="BD145" s="524"/>
      <c r="BE145" s="525"/>
      <c r="BF145" s="569"/>
      <c r="BG145" s="557"/>
      <c r="BH145" s="553"/>
      <c r="BI145" s="554"/>
      <c r="BJ145" s="564"/>
      <c r="BK145" s="554"/>
      <c r="BL145" s="564"/>
      <c r="BM145" s="554"/>
      <c r="BN145" s="564"/>
      <c r="BO145" s="565"/>
      <c r="BP145" s="75"/>
      <c r="BQ145" s="525"/>
      <c r="BR145" s="525"/>
      <c r="BS145" s="534"/>
      <c r="BT145" s="535"/>
      <c r="BU145" s="524"/>
      <c r="BV145" s="534"/>
    </row>
    <row r="146" spans="1:74" ht="14.4" thickBot="1" x14ac:dyDescent="0.3">
      <c r="A146" s="7" t="s">
        <v>425</v>
      </c>
      <c r="B146" s="7" t="s">
        <v>90</v>
      </c>
      <c r="C146" s="32" t="str">
        <f t="shared" si="17"/>
        <v>Contamination and remediation</v>
      </c>
      <c r="D146" s="153">
        <v>3</v>
      </c>
      <c r="E146" s="146">
        <v>1</v>
      </c>
      <c r="F146" s="31" t="str">
        <f t="shared" si="21"/>
        <v>Lan-3-3-1</v>
      </c>
      <c r="G146" s="239" t="s">
        <v>18</v>
      </c>
      <c r="I146" s="47"/>
      <c r="J146" s="40"/>
      <c r="K146" s="47"/>
      <c r="L146" s="71"/>
      <c r="M146" s="58"/>
      <c r="N146" s="46" t="s">
        <v>236</v>
      </c>
      <c r="O146" s="81" t="s">
        <v>174</v>
      </c>
      <c r="P146" s="51">
        <v>0</v>
      </c>
      <c r="Q146" s="603"/>
      <c r="R146" s="38"/>
      <c r="S146" s="635"/>
      <c r="T146" s="624"/>
      <c r="U146" s="75"/>
      <c r="V146" s="578"/>
      <c r="W146" s="617"/>
      <c r="X146" s="38"/>
      <c r="Y146" s="511"/>
      <c r="Z146" s="91"/>
      <c r="AA146" s="89"/>
      <c r="AB146" s="89"/>
      <c r="AC146" s="86"/>
      <c r="AD146" s="580"/>
      <c r="AE146" s="85" t="str">
        <f t="shared" si="22"/>
        <v>Lan-3-3-1</v>
      </c>
      <c r="AF146" s="545"/>
      <c r="AG146" s="545"/>
      <c r="AH146" s="75"/>
      <c r="AI146" s="511"/>
      <c r="AJ146" s="38"/>
      <c r="AK146" s="511"/>
      <c r="AL146" s="520"/>
      <c r="AM146" s="521" t="str">
        <f t="shared" si="23"/>
        <v>Lan-3-3-1</v>
      </c>
      <c r="AN146" s="524"/>
      <c r="AO146" s="525"/>
      <c r="AP146" s="75"/>
      <c r="AQ146" s="557"/>
      <c r="AR146" s="554"/>
      <c r="AS146" s="564"/>
      <c r="AT146" s="554"/>
      <c r="AU146" s="564"/>
      <c r="AV146" s="560"/>
      <c r="AW146" s="564"/>
      <c r="AX146" s="563"/>
      <c r="AY146" s="569"/>
      <c r="AZ146" s="511"/>
      <c r="BA146" s="564"/>
      <c r="BB146" s="520"/>
      <c r="BC146" s="535" t="str">
        <f t="shared" si="24"/>
        <v>Lan-3-3-1</v>
      </c>
      <c r="BD146" s="524"/>
      <c r="BE146" s="525"/>
      <c r="BF146" s="569"/>
      <c r="BG146" s="557"/>
      <c r="BH146" s="559"/>
      <c r="BI146" s="554"/>
      <c r="BJ146" s="564"/>
      <c r="BK146" s="554"/>
      <c r="BL146" s="564"/>
      <c r="BM146" s="560"/>
      <c r="BN146" s="564"/>
      <c r="BO146" s="563"/>
      <c r="BP146" s="75"/>
      <c r="BQ146" s="525"/>
      <c r="BR146" s="525"/>
      <c r="BS146" s="534"/>
      <c r="BT146" s="535"/>
      <c r="BU146" s="524"/>
      <c r="BV146" s="534"/>
    </row>
    <row r="147" spans="1:74" ht="53.4" thickBot="1" x14ac:dyDescent="0.3">
      <c r="A147" s="7" t="s">
        <v>425</v>
      </c>
      <c r="B147" s="7" t="s">
        <v>90</v>
      </c>
      <c r="C147" s="32" t="str">
        <f t="shared" si="17"/>
        <v>Contamination and remediation</v>
      </c>
      <c r="D147" s="153">
        <v>3</v>
      </c>
      <c r="E147" s="146">
        <v>2</v>
      </c>
      <c r="F147" s="31" t="str">
        <f t="shared" si="21"/>
        <v>Lan-3-3-2</v>
      </c>
      <c r="G147" s="239" t="s">
        <v>201</v>
      </c>
      <c r="I147" s="47"/>
      <c r="J147" s="40"/>
      <c r="K147" s="47"/>
      <c r="L147" s="71"/>
      <c r="M147" s="58"/>
      <c r="N147" s="54"/>
      <c r="O147" s="78"/>
      <c r="P147" s="43"/>
      <c r="Q147" s="603"/>
      <c r="R147" s="38"/>
      <c r="S147" s="635"/>
      <c r="T147" s="624"/>
      <c r="U147" s="75"/>
      <c r="V147" s="578"/>
      <c r="W147" s="617"/>
      <c r="X147" s="38"/>
      <c r="Y147" s="511"/>
      <c r="Z147" s="511"/>
      <c r="AA147" s="78"/>
      <c r="AB147" s="78"/>
      <c r="AC147" s="86"/>
      <c r="AD147" s="513"/>
      <c r="AE147" s="85" t="str">
        <f t="shared" si="22"/>
        <v>Lan-3-3-2</v>
      </c>
      <c r="AF147" s="545"/>
      <c r="AG147" s="545"/>
      <c r="AH147" s="75"/>
      <c r="AI147" s="511"/>
      <c r="AJ147" s="38"/>
      <c r="AK147" s="511"/>
      <c r="AL147" s="520"/>
      <c r="AM147" s="521" t="str">
        <f t="shared" si="23"/>
        <v>Lan-3-3-2</v>
      </c>
      <c r="AN147" s="524"/>
      <c r="AO147" s="525"/>
      <c r="AP147" s="75"/>
      <c r="AQ147" s="557"/>
      <c r="AR147" s="554"/>
      <c r="AS147" s="564"/>
      <c r="AT147" s="554"/>
      <c r="AU147" s="564"/>
      <c r="AV147" s="554"/>
      <c r="AW147" s="564"/>
      <c r="AX147" s="565"/>
      <c r="AY147" s="569"/>
      <c r="AZ147" s="511"/>
      <c r="BA147" s="564"/>
      <c r="BB147" s="520"/>
      <c r="BC147" s="535" t="str">
        <f t="shared" si="24"/>
        <v>Lan-3-3-2</v>
      </c>
      <c r="BD147" s="524"/>
      <c r="BE147" s="525"/>
      <c r="BF147" s="569"/>
      <c r="BG147" s="557"/>
      <c r="BH147" s="559"/>
      <c r="BI147" s="554"/>
      <c r="BJ147" s="564"/>
      <c r="BK147" s="554"/>
      <c r="BL147" s="564"/>
      <c r="BM147" s="554"/>
      <c r="BN147" s="564"/>
      <c r="BO147" s="565"/>
      <c r="BP147" s="75"/>
      <c r="BQ147" s="525"/>
      <c r="BR147" s="525"/>
      <c r="BS147" s="534"/>
      <c r="BT147" s="535"/>
      <c r="BU147" s="524"/>
      <c r="BV147" s="534"/>
    </row>
    <row r="148" spans="1:74" ht="172.2" customHeight="1" thickBot="1" x14ac:dyDescent="0.3">
      <c r="A148" s="7" t="s">
        <v>425</v>
      </c>
      <c r="B148" s="7" t="s">
        <v>92</v>
      </c>
      <c r="C148" s="32" t="str">
        <f t="shared" ref="C148:C183" si="25">INDEX(credits_table,MATCH(B148,credits_name,0),2)</f>
        <v>Flooding design</v>
      </c>
      <c r="D148" s="153">
        <v>1</v>
      </c>
      <c r="E148" s="146">
        <v>1</v>
      </c>
      <c r="F148" s="31" t="str">
        <f t="shared" si="21"/>
        <v>Lan-4-1-1</v>
      </c>
      <c r="G148" s="239" t="s">
        <v>202</v>
      </c>
      <c r="H148" s="571">
        <f>'Weightings Calcs'!J29</f>
        <v>2</v>
      </c>
      <c r="I148" s="143">
        <f>'Weightings Calcs'!K29</f>
        <v>3</v>
      </c>
      <c r="J148" s="94">
        <f>K148/$H148</f>
        <v>0.93457943925233655</v>
      </c>
      <c r="K148" s="63">
        <f>'Weightings Calcs'!$N$29</f>
        <v>1.8691588785046731</v>
      </c>
      <c r="L148" s="70"/>
      <c r="M148" s="58"/>
      <c r="N148" s="46" t="s">
        <v>235</v>
      </c>
      <c r="O148" s="81" t="s">
        <v>174</v>
      </c>
      <c r="P148" s="51">
        <v>0</v>
      </c>
      <c r="Q148" s="602">
        <v>0</v>
      </c>
      <c r="R148" s="49">
        <f>Q148*J148</f>
        <v>0</v>
      </c>
      <c r="S148" s="545" t="s">
        <v>884</v>
      </c>
      <c r="T148" s="624" t="s">
        <v>1034</v>
      </c>
      <c r="U148" s="75"/>
      <c r="V148" s="538">
        <v>1</v>
      </c>
      <c r="W148" s="614">
        <v>0</v>
      </c>
      <c r="X148" s="50">
        <f>W148*J148</f>
        <v>0</v>
      </c>
      <c r="Y148" s="60"/>
      <c r="Z148" s="87" t="s">
        <v>255</v>
      </c>
      <c r="AA148" s="88" t="s">
        <v>174</v>
      </c>
      <c r="AB148" s="89"/>
      <c r="AC148" s="90">
        <f>INDEX(lists_progress_status_tbl,MATCH(Z148,lists_progress_status,0),2)</f>
        <v>1</v>
      </c>
      <c r="AD148" s="546">
        <v>0</v>
      </c>
      <c r="AE148" s="85" t="str">
        <f t="shared" si="22"/>
        <v>Lan-4-1-1</v>
      </c>
      <c r="AF148" s="721" t="s">
        <v>1014</v>
      </c>
      <c r="AG148" s="545"/>
      <c r="AH148" s="75"/>
      <c r="AI148" s="62">
        <v>0</v>
      </c>
      <c r="AJ148" s="50">
        <f>AI148*J148</f>
        <v>0</v>
      </c>
      <c r="AK148" s="519"/>
      <c r="AL148" s="520"/>
      <c r="AM148" s="521" t="str">
        <f t="shared" si="23"/>
        <v>Lan-4-1-1</v>
      </c>
      <c r="AN148" s="524"/>
      <c r="AO148" s="526"/>
      <c r="AP148" s="75"/>
      <c r="AQ148" s="551"/>
      <c r="AR148" s="548"/>
      <c r="AS148" s="547">
        <v>0</v>
      </c>
      <c r="AT148" s="548"/>
      <c r="AU148" s="547">
        <v>0</v>
      </c>
      <c r="AV148" s="548"/>
      <c r="AW148" s="547">
        <v>0</v>
      </c>
      <c r="AX148" s="549">
        <f>AW148*J148</f>
        <v>0</v>
      </c>
      <c r="AY148" s="569"/>
      <c r="AZ148" s="62"/>
      <c r="BA148" s="549">
        <f>AZ148*J148</f>
        <v>0</v>
      </c>
      <c r="BB148" s="520"/>
      <c r="BC148" s="535" t="str">
        <f t="shared" si="24"/>
        <v>Lan-4-1-1</v>
      </c>
      <c r="BD148" s="524"/>
      <c r="BE148" s="526"/>
      <c r="BF148" s="569"/>
      <c r="BG148" s="551"/>
      <c r="BH148" s="552"/>
      <c r="BI148" s="548"/>
      <c r="BJ148" s="547">
        <v>0</v>
      </c>
      <c r="BK148" s="548"/>
      <c r="BL148" s="547">
        <v>0</v>
      </c>
      <c r="BM148" s="548"/>
      <c r="BN148" s="547">
        <v>0</v>
      </c>
      <c r="BO148" s="549">
        <f>BN148*J148</f>
        <v>0</v>
      </c>
      <c r="BP148" s="75"/>
      <c r="BQ148" s="526"/>
      <c r="BR148" s="526"/>
      <c r="BS148" s="534"/>
      <c r="BT148" s="535"/>
      <c r="BU148" s="524"/>
      <c r="BV148" s="534"/>
    </row>
    <row r="149" spans="1:74" ht="106.2" thickBot="1" x14ac:dyDescent="0.3">
      <c r="A149" s="7" t="s">
        <v>425</v>
      </c>
      <c r="B149" s="7" t="s">
        <v>92</v>
      </c>
      <c r="C149" s="32" t="str">
        <f t="shared" si="25"/>
        <v>Flooding design</v>
      </c>
      <c r="D149" s="153">
        <v>2</v>
      </c>
      <c r="E149" s="146">
        <v>1</v>
      </c>
      <c r="F149" s="31" t="str">
        <f t="shared" si="21"/>
        <v>Lan-4-2-1</v>
      </c>
      <c r="G149" s="239" t="s">
        <v>203</v>
      </c>
      <c r="I149" s="47"/>
      <c r="J149" s="40"/>
      <c r="K149" s="47"/>
      <c r="L149" s="71"/>
      <c r="M149" s="58"/>
      <c r="N149" s="46" t="s">
        <v>236</v>
      </c>
      <c r="O149" s="81" t="s">
        <v>174</v>
      </c>
      <c r="P149" s="51">
        <v>0</v>
      </c>
      <c r="Q149" s="603"/>
      <c r="R149" s="38"/>
      <c r="S149" s="545" t="s">
        <v>906</v>
      </c>
      <c r="T149" s="624" t="s">
        <v>1033</v>
      </c>
      <c r="U149" s="75"/>
      <c r="V149" s="578"/>
      <c r="W149" s="617"/>
      <c r="X149" s="38"/>
      <c r="Y149" s="511"/>
      <c r="Z149" s="91"/>
      <c r="AA149" s="89"/>
      <c r="AB149" s="89"/>
      <c r="AC149" s="86"/>
      <c r="AD149" s="580"/>
      <c r="AE149" s="85" t="str">
        <f t="shared" si="22"/>
        <v>Lan-4-2-1</v>
      </c>
      <c r="AF149" s="722"/>
      <c r="AG149" s="545"/>
      <c r="AH149" s="75"/>
      <c r="AI149" s="511"/>
      <c r="AJ149" s="38"/>
      <c r="AK149" s="511"/>
      <c r="AL149" s="520"/>
      <c r="AM149" s="521" t="str">
        <f t="shared" si="23"/>
        <v>Lan-4-2-1</v>
      </c>
      <c r="AN149" s="524"/>
      <c r="AO149" s="523"/>
      <c r="AP149" s="75"/>
      <c r="AQ149" s="551"/>
      <c r="AR149" s="548"/>
      <c r="AS149" s="564"/>
      <c r="AT149" s="554"/>
      <c r="AU149" s="564"/>
      <c r="AV149" s="554"/>
      <c r="AW149" s="564"/>
      <c r="AX149" s="563"/>
      <c r="AY149" s="569"/>
      <c r="AZ149" s="511"/>
      <c r="BA149" s="564"/>
      <c r="BB149" s="520"/>
      <c r="BC149" s="535" t="str">
        <f t="shared" si="24"/>
        <v>Lan-4-2-1</v>
      </c>
      <c r="BD149" s="524"/>
      <c r="BE149" s="523"/>
      <c r="BF149" s="569"/>
      <c r="BG149" s="551"/>
      <c r="BH149" s="552"/>
      <c r="BI149" s="548"/>
      <c r="BJ149" s="564"/>
      <c r="BK149" s="554"/>
      <c r="BL149" s="564"/>
      <c r="BM149" s="554"/>
      <c r="BN149" s="564"/>
      <c r="BO149" s="563"/>
      <c r="BP149" s="75"/>
      <c r="BQ149" s="523"/>
      <c r="BR149" s="523"/>
      <c r="BS149" s="534"/>
      <c r="BT149" s="535"/>
      <c r="BU149" s="524"/>
      <c r="BV149" s="534"/>
    </row>
    <row r="150" spans="1:74" ht="27" thickBot="1" x14ac:dyDescent="0.3">
      <c r="A150" s="7" t="s">
        <v>426</v>
      </c>
      <c r="B150" s="7" t="s">
        <v>94</v>
      </c>
      <c r="C150" s="32" t="str">
        <f t="shared" si="25"/>
        <v>Waste management</v>
      </c>
      <c r="D150" s="153">
        <v>1</v>
      </c>
      <c r="E150" s="146">
        <v>1</v>
      </c>
      <c r="F150" s="31" t="str">
        <f t="shared" si="21"/>
        <v>Was-1-1-1</v>
      </c>
      <c r="G150" s="239" t="s">
        <v>204</v>
      </c>
      <c r="H150" s="571">
        <f>'Weightings Calcs'!J30</f>
        <v>2</v>
      </c>
      <c r="I150" s="143">
        <f>'Weightings Calcs'!K30</f>
        <v>3</v>
      </c>
      <c r="J150" s="94">
        <f>K150/$H150</f>
        <v>1.2461059190031152</v>
      </c>
      <c r="K150" s="63">
        <f>'Weightings Calcs'!$N$30</f>
        <v>2.4922118380062304</v>
      </c>
      <c r="L150" s="70"/>
      <c r="M150" s="58"/>
      <c r="N150" s="46" t="s">
        <v>235</v>
      </c>
      <c r="O150" s="81" t="s">
        <v>174</v>
      </c>
      <c r="P150" s="51">
        <v>0</v>
      </c>
      <c r="Q150" s="602">
        <v>0</v>
      </c>
      <c r="R150" s="49">
        <f>Q150*J150</f>
        <v>0</v>
      </c>
      <c r="S150" s="635" t="s">
        <v>886</v>
      </c>
      <c r="T150" s="624" t="s">
        <v>1039</v>
      </c>
      <c r="U150" s="75"/>
      <c r="V150" s="538">
        <v>1</v>
      </c>
      <c r="W150" s="614">
        <v>2</v>
      </c>
      <c r="X150" s="50">
        <f>W150*J150</f>
        <v>2.4922118380062304</v>
      </c>
      <c r="Y150" s="60"/>
      <c r="Z150" s="87" t="s">
        <v>255</v>
      </c>
      <c r="AA150" s="88" t="s">
        <v>174</v>
      </c>
      <c r="AB150" s="89"/>
      <c r="AC150" s="90">
        <f>INDEX(lists_progress_status_tbl,MATCH(Z150,lists_progress_status,0),2)</f>
        <v>1</v>
      </c>
      <c r="AD150" s="546">
        <v>0</v>
      </c>
      <c r="AE150" s="85" t="str">
        <f t="shared" si="22"/>
        <v>Was-1-1-1</v>
      </c>
      <c r="AF150" s="545"/>
      <c r="AG150" s="545"/>
      <c r="AH150" s="75"/>
      <c r="AI150" s="62">
        <v>1</v>
      </c>
      <c r="AJ150" s="50">
        <f>AI150*J150</f>
        <v>1.2461059190031152</v>
      </c>
      <c r="AK150" s="519"/>
      <c r="AL150" s="520"/>
      <c r="AM150" s="521" t="str">
        <f t="shared" si="23"/>
        <v>Was-1-1-1</v>
      </c>
      <c r="AN150" s="524"/>
      <c r="AO150" s="525"/>
      <c r="AP150" s="75"/>
      <c r="AQ150" s="551"/>
      <c r="AR150" s="548"/>
      <c r="AS150" s="547">
        <v>0</v>
      </c>
      <c r="AT150" s="548"/>
      <c r="AU150" s="547">
        <v>0</v>
      </c>
      <c r="AV150" s="548"/>
      <c r="AW150" s="547">
        <v>0</v>
      </c>
      <c r="AX150" s="549">
        <f>AW150*J150</f>
        <v>0</v>
      </c>
      <c r="AY150" s="569"/>
      <c r="AZ150" s="62"/>
      <c r="BA150" s="549">
        <f>AZ150*J150</f>
        <v>0</v>
      </c>
      <c r="BB150" s="520"/>
      <c r="BC150" s="535" t="str">
        <f t="shared" si="24"/>
        <v>Was-1-1-1</v>
      </c>
      <c r="BD150" s="524"/>
      <c r="BE150" s="525"/>
      <c r="BF150" s="569"/>
      <c r="BG150" s="551"/>
      <c r="BH150" s="552"/>
      <c r="BI150" s="548"/>
      <c r="BJ150" s="547">
        <v>0</v>
      </c>
      <c r="BK150" s="548"/>
      <c r="BL150" s="547">
        <v>0</v>
      </c>
      <c r="BM150" s="548"/>
      <c r="BN150" s="547">
        <v>0</v>
      </c>
      <c r="BO150" s="549">
        <f>BN150*J150</f>
        <v>0</v>
      </c>
      <c r="BP150" s="75"/>
      <c r="BQ150" s="525"/>
      <c r="BR150" s="525"/>
      <c r="BS150" s="534"/>
      <c r="BT150" s="535"/>
      <c r="BU150" s="524"/>
      <c r="BV150" s="534"/>
    </row>
    <row r="151" spans="1:74" ht="39.6" x14ac:dyDescent="0.25">
      <c r="A151" s="7" t="s">
        <v>426</v>
      </c>
      <c r="B151" s="7" t="s">
        <v>94</v>
      </c>
      <c r="C151" s="32" t="str">
        <f t="shared" si="25"/>
        <v>Waste management</v>
      </c>
      <c r="D151" s="153">
        <v>1</v>
      </c>
      <c r="E151" s="146">
        <v>2</v>
      </c>
      <c r="F151" s="31" t="str">
        <f t="shared" si="21"/>
        <v>Was-1-1-2</v>
      </c>
      <c r="G151" s="239" t="s">
        <v>388</v>
      </c>
      <c r="I151" s="47"/>
      <c r="J151" s="40"/>
      <c r="K151" s="47"/>
      <c r="L151" s="71"/>
      <c r="M151" s="58"/>
      <c r="N151" s="54"/>
      <c r="O151" s="78"/>
      <c r="P151" s="43"/>
      <c r="Q151" s="603"/>
      <c r="R151" s="38"/>
      <c r="S151" s="635" t="s">
        <v>1038</v>
      </c>
      <c r="T151" s="624" t="s">
        <v>1040</v>
      </c>
      <c r="U151" s="75"/>
      <c r="V151" s="578"/>
      <c r="W151" s="617"/>
      <c r="X151" s="38"/>
      <c r="Y151" s="511"/>
      <c r="Z151" s="511"/>
      <c r="AA151" s="78"/>
      <c r="AB151" s="78"/>
      <c r="AC151" s="86"/>
      <c r="AD151" s="513"/>
      <c r="AE151" s="85" t="str">
        <f t="shared" si="22"/>
        <v>Was-1-1-2</v>
      </c>
      <c r="AF151" s="545"/>
      <c r="AG151" s="545"/>
      <c r="AH151" s="75"/>
      <c r="AI151" s="511"/>
      <c r="AJ151" s="38"/>
      <c r="AK151" s="511"/>
      <c r="AL151" s="520"/>
      <c r="AM151" s="521" t="str">
        <f t="shared" si="23"/>
        <v>Was-1-1-2</v>
      </c>
      <c r="AN151" s="524"/>
      <c r="AO151" s="525"/>
      <c r="AP151" s="75"/>
      <c r="AQ151" s="557"/>
      <c r="AR151" s="554"/>
      <c r="AS151" s="564"/>
      <c r="AT151" s="554"/>
      <c r="AU151" s="564"/>
      <c r="AV151" s="560"/>
      <c r="AW151" s="564"/>
      <c r="AX151" s="565"/>
      <c r="AY151" s="569"/>
      <c r="AZ151" s="511"/>
      <c r="BA151" s="564"/>
      <c r="BB151" s="520"/>
      <c r="BC151" s="535" t="str">
        <f t="shared" si="24"/>
        <v>Was-1-1-2</v>
      </c>
      <c r="BD151" s="524"/>
      <c r="BE151" s="525"/>
      <c r="BF151" s="569"/>
      <c r="BG151" s="557"/>
      <c r="BH151" s="559"/>
      <c r="BI151" s="554"/>
      <c r="BJ151" s="564"/>
      <c r="BK151" s="554"/>
      <c r="BL151" s="564"/>
      <c r="BM151" s="560"/>
      <c r="BN151" s="564"/>
      <c r="BO151" s="565"/>
      <c r="BP151" s="75"/>
      <c r="BQ151" s="525"/>
      <c r="BR151" s="525"/>
      <c r="BS151" s="534"/>
      <c r="BT151" s="535"/>
      <c r="BU151" s="524"/>
      <c r="BV151" s="534"/>
    </row>
    <row r="152" spans="1:74" ht="27" thickBot="1" x14ac:dyDescent="0.3">
      <c r="A152" s="7" t="s">
        <v>426</v>
      </c>
      <c r="B152" s="7" t="s">
        <v>94</v>
      </c>
      <c r="C152" s="32" t="str">
        <f t="shared" si="25"/>
        <v>Waste management</v>
      </c>
      <c r="D152" s="153">
        <v>1</v>
      </c>
      <c r="E152" s="146">
        <v>3</v>
      </c>
      <c r="F152" s="31" t="str">
        <f t="shared" si="21"/>
        <v>Was-1-1-3</v>
      </c>
      <c r="G152" s="239" t="s">
        <v>389</v>
      </c>
      <c r="I152" s="47"/>
      <c r="J152" s="40"/>
      <c r="K152" s="47"/>
      <c r="L152" s="71"/>
      <c r="M152" s="58"/>
      <c r="N152" s="56"/>
      <c r="O152" s="78"/>
      <c r="P152" s="43"/>
      <c r="Q152" s="603"/>
      <c r="R152" s="38"/>
      <c r="S152" s="635"/>
      <c r="T152" s="624"/>
      <c r="U152" s="75"/>
      <c r="V152" s="578"/>
      <c r="W152" s="617"/>
      <c r="X152" s="38"/>
      <c r="Y152" s="511"/>
      <c r="Z152" s="511"/>
      <c r="AA152" s="78"/>
      <c r="AB152" s="78"/>
      <c r="AC152" s="86"/>
      <c r="AD152" s="513"/>
      <c r="AE152" s="85" t="str">
        <f t="shared" si="22"/>
        <v>Was-1-1-3</v>
      </c>
      <c r="AF152" s="545"/>
      <c r="AG152" s="545"/>
      <c r="AH152" s="75"/>
      <c r="AI152" s="511"/>
      <c r="AJ152" s="38"/>
      <c r="AK152" s="511"/>
      <c r="AL152" s="520"/>
      <c r="AM152" s="521" t="str">
        <f t="shared" si="23"/>
        <v>Was-1-1-3</v>
      </c>
      <c r="AN152" s="524"/>
      <c r="AO152" s="525"/>
      <c r="AP152" s="75"/>
      <c r="AQ152" s="557"/>
      <c r="AR152" s="554"/>
      <c r="AS152" s="564"/>
      <c r="AT152" s="554"/>
      <c r="AU152" s="564"/>
      <c r="AV152" s="554"/>
      <c r="AW152" s="564"/>
      <c r="AX152" s="565"/>
      <c r="AY152" s="569"/>
      <c r="AZ152" s="511"/>
      <c r="BA152" s="564"/>
      <c r="BB152" s="520"/>
      <c r="BC152" s="535" t="str">
        <f t="shared" si="24"/>
        <v>Was-1-1-3</v>
      </c>
      <c r="BD152" s="524"/>
      <c r="BE152" s="525"/>
      <c r="BF152" s="569"/>
      <c r="BG152" s="557"/>
      <c r="BH152" s="559"/>
      <c r="BI152" s="554"/>
      <c r="BJ152" s="564"/>
      <c r="BK152" s="554"/>
      <c r="BL152" s="564"/>
      <c r="BM152" s="554"/>
      <c r="BN152" s="564"/>
      <c r="BO152" s="565"/>
      <c r="BP152" s="75"/>
      <c r="BQ152" s="525"/>
      <c r="BR152" s="525"/>
      <c r="BS152" s="534"/>
      <c r="BT152" s="535"/>
      <c r="BU152" s="524"/>
      <c r="BV152" s="534"/>
    </row>
    <row r="153" spans="1:74" ht="14.4" thickBot="1" x14ac:dyDescent="0.3">
      <c r="A153" s="7" t="s">
        <v>426</v>
      </c>
      <c r="B153" s="7" t="s">
        <v>94</v>
      </c>
      <c r="C153" s="32" t="str">
        <f t="shared" si="25"/>
        <v>Waste management</v>
      </c>
      <c r="D153" s="153">
        <v>2</v>
      </c>
      <c r="E153" s="146">
        <v>1</v>
      </c>
      <c r="F153" s="31" t="str">
        <f t="shared" si="21"/>
        <v>Was-1-2-1</v>
      </c>
      <c r="G153" s="239" t="s">
        <v>17</v>
      </c>
      <c r="I153" s="47"/>
      <c r="J153" s="40"/>
      <c r="K153" s="47"/>
      <c r="L153" s="71"/>
      <c r="M153" s="58"/>
      <c r="N153" s="46" t="s">
        <v>236</v>
      </c>
      <c r="O153" s="81" t="s">
        <v>174</v>
      </c>
      <c r="P153" s="51">
        <v>0</v>
      </c>
      <c r="Q153" s="603"/>
      <c r="R153" s="38"/>
      <c r="S153" s="635"/>
      <c r="T153" s="624"/>
      <c r="U153" s="75"/>
      <c r="V153" s="578"/>
      <c r="W153" s="617"/>
      <c r="X153" s="38"/>
      <c r="Y153" s="511"/>
      <c r="Z153" s="91"/>
      <c r="AA153" s="89"/>
      <c r="AB153" s="89"/>
      <c r="AC153" s="86"/>
      <c r="AD153" s="580"/>
      <c r="AE153" s="85" t="str">
        <f t="shared" si="22"/>
        <v>Was-1-2-1</v>
      </c>
      <c r="AF153" s="545"/>
      <c r="AG153" s="545"/>
      <c r="AH153" s="75"/>
      <c r="AI153" s="511"/>
      <c r="AJ153" s="38"/>
      <c r="AK153" s="511"/>
      <c r="AL153" s="520"/>
      <c r="AM153" s="521" t="str">
        <f t="shared" si="23"/>
        <v>Was-1-2-1</v>
      </c>
      <c r="AN153" s="524"/>
      <c r="AO153" s="525"/>
      <c r="AP153" s="75"/>
      <c r="AQ153" s="557"/>
      <c r="AR153" s="554"/>
      <c r="AS153" s="564"/>
      <c r="AT153" s="554"/>
      <c r="AU153" s="564"/>
      <c r="AV153" s="554"/>
      <c r="AW153" s="564"/>
      <c r="AX153" s="563"/>
      <c r="AY153" s="569"/>
      <c r="AZ153" s="511"/>
      <c r="BA153" s="564"/>
      <c r="BB153" s="520"/>
      <c r="BC153" s="535" t="str">
        <f t="shared" si="24"/>
        <v>Was-1-2-1</v>
      </c>
      <c r="BD153" s="524"/>
      <c r="BE153" s="525"/>
      <c r="BF153" s="569"/>
      <c r="BG153" s="557"/>
      <c r="BH153" s="559"/>
      <c r="BI153" s="554"/>
      <c r="BJ153" s="564"/>
      <c r="BK153" s="554"/>
      <c r="BL153" s="564"/>
      <c r="BM153" s="554"/>
      <c r="BN153" s="564"/>
      <c r="BO153" s="563"/>
      <c r="BP153" s="75"/>
      <c r="BQ153" s="525"/>
      <c r="BR153" s="525"/>
      <c r="BS153" s="534"/>
      <c r="BT153" s="535"/>
      <c r="BU153" s="524"/>
      <c r="BV153" s="534"/>
    </row>
    <row r="154" spans="1:74" ht="39.6" x14ac:dyDescent="0.25">
      <c r="A154" s="7" t="s">
        <v>426</v>
      </c>
      <c r="B154" s="7" t="s">
        <v>94</v>
      </c>
      <c r="C154" s="32" t="str">
        <f t="shared" si="25"/>
        <v>Waste management</v>
      </c>
      <c r="D154" s="153">
        <v>2</v>
      </c>
      <c r="E154" s="146">
        <v>2</v>
      </c>
      <c r="F154" s="31" t="str">
        <f t="shared" si="21"/>
        <v>Was-1-2-2</v>
      </c>
      <c r="G154" s="239" t="s">
        <v>390</v>
      </c>
      <c r="I154" s="47"/>
      <c r="J154" s="40"/>
      <c r="K154" s="47"/>
      <c r="L154" s="71"/>
      <c r="M154" s="58"/>
      <c r="N154" s="54"/>
      <c r="O154" s="78"/>
      <c r="P154" s="43"/>
      <c r="Q154" s="603"/>
      <c r="R154" s="38"/>
      <c r="S154" s="635"/>
      <c r="T154" s="624"/>
      <c r="U154" s="75"/>
      <c r="V154" s="578"/>
      <c r="W154" s="617"/>
      <c r="X154" s="38"/>
      <c r="Y154" s="511"/>
      <c r="Z154" s="511"/>
      <c r="AA154" s="78"/>
      <c r="AB154" s="78"/>
      <c r="AC154" s="86"/>
      <c r="AD154" s="513"/>
      <c r="AE154" s="85" t="str">
        <f t="shared" si="22"/>
        <v>Was-1-2-2</v>
      </c>
      <c r="AF154" s="545"/>
      <c r="AG154" s="545"/>
      <c r="AH154" s="75"/>
      <c r="AI154" s="511"/>
      <c r="AJ154" s="38"/>
      <c r="AK154" s="511"/>
      <c r="AL154" s="520"/>
      <c r="AM154" s="521" t="str">
        <f t="shared" si="23"/>
        <v>Was-1-2-2</v>
      </c>
      <c r="AN154" s="524"/>
      <c r="AO154" s="526"/>
      <c r="AP154" s="75"/>
      <c r="AQ154" s="562"/>
      <c r="AR154" s="560"/>
      <c r="AS154" s="564"/>
      <c r="AT154" s="554"/>
      <c r="AU154" s="564"/>
      <c r="AV154" s="560"/>
      <c r="AW154" s="564"/>
      <c r="AX154" s="565"/>
      <c r="AY154" s="569"/>
      <c r="AZ154" s="511"/>
      <c r="BA154" s="564"/>
      <c r="BB154" s="520"/>
      <c r="BC154" s="535" t="str">
        <f t="shared" si="24"/>
        <v>Was-1-2-2</v>
      </c>
      <c r="BD154" s="524"/>
      <c r="BE154" s="526"/>
      <c r="BF154" s="569"/>
      <c r="BG154" s="562"/>
      <c r="BH154" s="559"/>
      <c r="BI154" s="560"/>
      <c r="BJ154" s="564"/>
      <c r="BK154" s="554"/>
      <c r="BL154" s="564"/>
      <c r="BM154" s="560"/>
      <c r="BN154" s="564"/>
      <c r="BO154" s="565"/>
      <c r="BP154" s="75"/>
      <c r="BQ154" s="526"/>
      <c r="BR154" s="526"/>
      <c r="BS154" s="534"/>
      <c r="BT154" s="535"/>
      <c r="BU154" s="524"/>
      <c r="BV154" s="534"/>
    </row>
    <row r="155" spans="1:74" ht="40.200000000000003" thickBot="1" x14ac:dyDescent="0.3">
      <c r="A155" s="7" t="s">
        <v>426</v>
      </c>
      <c r="B155" s="7" t="s">
        <v>94</v>
      </c>
      <c r="C155" s="32" t="str">
        <f t="shared" si="25"/>
        <v>Waste management</v>
      </c>
      <c r="D155" s="153">
        <v>2</v>
      </c>
      <c r="E155" s="146">
        <v>3</v>
      </c>
      <c r="F155" s="31" t="str">
        <f t="shared" si="21"/>
        <v>Was-1-2-3</v>
      </c>
      <c r="G155" s="239" t="s">
        <v>205</v>
      </c>
      <c r="I155" s="47"/>
      <c r="J155" s="40"/>
      <c r="K155" s="47"/>
      <c r="L155" s="71"/>
      <c r="M155" s="58"/>
      <c r="N155" s="56"/>
      <c r="O155" s="78"/>
      <c r="P155" s="43"/>
      <c r="Q155" s="603"/>
      <c r="R155" s="38"/>
      <c r="S155" s="635"/>
      <c r="T155" s="624"/>
      <c r="U155" s="75"/>
      <c r="V155" s="578"/>
      <c r="W155" s="617"/>
      <c r="X155" s="38"/>
      <c r="Y155" s="511"/>
      <c r="Z155" s="511"/>
      <c r="AA155" s="78"/>
      <c r="AB155" s="78"/>
      <c r="AC155" s="86"/>
      <c r="AD155" s="513"/>
      <c r="AE155" s="85" t="str">
        <f t="shared" si="22"/>
        <v>Was-1-2-3</v>
      </c>
      <c r="AF155" s="545"/>
      <c r="AG155" s="545"/>
      <c r="AH155" s="75"/>
      <c r="AI155" s="511"/>
      <c r="AJ155" s="38"/>
      <c r="AK155" s="511"/>
      <c r="AL155" s="520"/>
      <c r="AM155" s="521" t="str">
        <f t="shared" si="23"/>
        <v>Was-1-2-3</v>
      </c>
      <c r="AN155" s="524"/>
      <c r="AO155" s="523"/>
      <c r="AP155" s="75"/>
      <c r="AQ155" s="551"/>
      <c r="AR155" s="548"/>
      <c r="AS155" s="564"/>
      <c r="AT155" s="554"/>
      <c r="AU155" s="564"/>
      <c r="AV155" s="554"/>
      <c r="AW155" s="564"/>
      <c r="AX155" s="565"/>
      <c r="AY155" s="569"/>
      <c r="AZ155" s="511"/>
      <c r="BA155" s="564"/>
      <c r="BB155" s="520"/>
      <c r="BC155" s="535" t="str">
        <f t="shared" si="24"/>
        <v>Was-1-2-3</v>
      </c>
      <c r="BD155" s="524"/>
      <c r="BE155" s="523"/>
      <c r="BF155" s="569"/>
      <c r="BG155" s="551"/>
      <c r="BH155" s="552"/>
      <c r="BI155" s="548"/>
      <c r="BJ155" s="564"/>
      <c r="BK155" s="554"/>
      <c r="BL155" s="564"/>
      <c r="BM155" s="554"/>
      <c r="BN155" s="564"/>
      <c r="BO155" s="565"/>
      <c r="BP155" s="75"/>
      <c r="BQ155" s="523"/>
      <c r="BR155" s="523"/>
      <c r="BS155" s="534"/>
      <c r="BT155" s="535"/>
      <c r="BU155" s="524"/>
      <c r="BV155" s="534"/>
    </row>
    <row r="156" spans="1:74" ht="53.4" thickBot="1" x14ac:dyDescent="0.3">
      <c r="A156" s="7" t="s">
        <v>426</v>
      </c>
      <c r="B156" s="7" t="s">
        <v>96</v>
      </c>
      <c r="C156" s="32" t="str">
        <f t="shared" si="25"/>
        <v>Diversion from landfill</v>
      </c>
      <c r="D156" s="153">
        <v>1</v>
      </c>
      <c r="E156" s="146">
        <v>1</v>
      </c>
      <c r="F156" s="31" t="str">
        <f t="shared" si="21"/>
        <v>Was-2-1-1</v>
      </c>
      <c r="G156" s="239" t="s">
        <v>206</v>
      </c>
      <c r="H156" s="571">
        <f>'Weightings Calcs'!J31</f>
        <v>3</v>
      </c>
      <c r="I156" s="143">
        <f>'Weightings Calcs'!K31</f>
        <v>3</v>
      </c>
      <c r="J156" s="94">
        <f>K156/$H156</f>
        <v>0</v>
      </c>
      <c r="K156" s="63">
        <f>'Weightings Calcs'!$N$31</f>
        <v>0</v>
      </c>
      <c r="L156" s="70"/>
      <c r="M156" s="58"/>
      <c r="N156" s="46" t="s">
        <v>233</v>
      </c>
      <c r="O156" s="81" t="s">
        <v>174</v>
      </c>
      <c r="P156" s="51">
        <v>0</v>
      </c>
      <c r="Q156" s="602">
        <v>0</v>
      </c>
      <c r="R156" s="49">
        <f>Q156*J156</f>
        <v>0</v>
      </c>
      <c r="S156" s="635" t="s">
        <v>884</v>
      </c>
      <c r="T156" s="624" t="s">
        <v>1036</v>
      </c>
      <c r="U156" s="75"/>
      <c r="V156" s="538">
        <v>1</v>
      </c>
      <c r="W156" s="614">
        <v>1</v>
      </c>
      <c r="X156" s="50">
        <f>W156*J156</f>
        <v>0</v>
      </c>
      <c r="Y156" s="60"/>
      <c r="Z156" s="87" t="s">
        <v>255</v>
      </c>
      <c r="AA156" s="88" t="s">
        <v>174</v>
      </c>
      <c r="AB156" s="89"/>
      <c r="AC156" s="90">
        <f>INDEX(lists_progress_status_tbl,MATCH(Z156,lists_progress_status,0),2)</f>
        <v>1</v>
      </c>
      <c r="AD156" s="546">
        <v>0</v>
      </c>
      <c r="AE156" s="85" t="str">
        <f t="shared" si="22"/>
        <v>Was-2-1-1</v>
      </c>
      <c r="AF156" s="545" t="s">
        <v>1015</v>
      </c>
      <c r="AG156" s="545"/>
      <c r="AH156" s="75"/>
      <c r="AI156" s="62">
        <v>0</v>
      </c>
      <c r="AJ156" s="50">
        <f>AI156*J156</f>
        <v>0</v>
      </c>
      <c r="AK156" s="519"/>
      <c r="AL156" s="520"/>
      <c r="AM156" s="521" t="str">
        <f t="shared" si="23"/>
        <v>Was-2-1-1</v>
      </c>
      <c r="AN156" s="524"/>
      <c r="AO156" s="525"/>
      <c r="AP156" s="75"/>
      <c r="AQ156" s="551"/>
      <c r="AR156" s="548"/>
      <c r="AS156" s="547">
        <v>0</v>
      </c>
      <c r="AT156" s="548"/>
      <c r="AU156" s="547">
        <v>0</v>
      </c>
      <c r="AV156" s="548"/>
      <c r="AW156" s="547">
        <v>0</v>
      </c>
      <c r="AX156" s="549">
        <f>AW156*J156</f>
        <v>0</v>
      </c>
      <c r="AY156" s="569"/>
      <c r="AZ156" s="62"/>
      <c r="BA156" s="549">
        <f>AZ156*J156</f>
        <v>0</v>
      </c>
      <c r="BB156" s="520"/>
      <c r="BC156" s="535" t="str">
        <f t="shared" si="24"/>
        <v>Was-2-1-1</v>
      </c>
      <c r="BD156" s="524"/>
      <c r="BE156" s="525"/>
      <c r="BF156" s="569"/>
      <c r="BG156" s="551"/>
      <c r="BH156" s="552"/>
      <c r="BI156" s="548"/>
      <c r="BJ156" s="547">
        <v>0</v>
      </c>
      <c r="BK156" s="548"/>
      <c r="BL156" s="547">
        <v>0</v>
      </c>
      <c r="BM156" s="548"/>
      <c r="BN156" s="547">
        <v>0</v>
      </c>
      <c r="BO156" s="549">
        <f>BN156*J156</f>
        <v>0</v>
      </c>
      <c r="BP156" s="75"/>
      <c r="BQ156" s="525"/>
      <c r="BR156" s="525"/>
      <c r="BS156" s="534"/>
      <c r="BT156" s="535"/>
      <c r="BU156" s="524"/>
      <c r="BV156" s="534"/>
    </row>
    <row r="157" spans="1:74" ht="26.4" x14ac:dyDescent="0.25">
      <c r="A157" s="7" t="s">
        <v>426</v>
      </c>
      <c r="B157" s="7" t="s">
        <v>96</v>
      </c>
      <c r="C157" s="32" t="str">
        <f t="shared" si="25"/>
        <v>Diversion from landfill</v>
      </c>
      <c r="D157" s="153">
        <v>1</v>
      </c>
      <c r="E157" s="146">
        <v>2</v>
      </c>
      <c r="F157" s="31" t="str">
        <f t="shared" si="21"/>
        <v>Was-2-1-2</v>
      </c>
      <c r="G157" s="239" t="s">
        <v>207</v>
      </c>
      <c r="I157" s="47"/>
      <c r="J157" s="40"/>
      <c r="K157" s="47"/>
      <c r="L157" s="71"/>
      <c r="M157" s="58"/>
      <c r="N157" s="54"/>
      <c r="O157" s="78"/>
      <c r="P157" s="43"/>
      <c r="Q157" s="603"/>
      <c r="R157" s="38"/>
      <c r="S157" s="635" t="s">
        <v>1035</v>
      </c>
      <c r="T157" s="624" t="s">
        <v>1037</v>
      </c>
      <c r="U157" s="75"/>
      <c r="V157" s="578"/>
      <c r="W157" s="617"/>
      <c r="X157" s="38"/>
      <c r="Y157" s="511"/>
      <c r="Z157" s="511"/>
      <c r="AA157" s="78"/>
      <c r="AB157" s="78"/>
      <c r="AC157" s="86"/>
      <c r="AD157" s="513"/>
      <c r="AE157" s="85" t="str">
        <f t="shared" si="22"/>
        <v>Was-2-1-2</v>
      </c>
      <c r="AF157" s="545"/>
      <c r="AG157" s="545"/>
      <c r="AH157" s="75"/>
      <c r="AI157" s="511"/>
      <c r="AJ157" s="38"/>
      <c r="AK157" s="511"/>
      <c r="AL157" s="520"/>
      <c r="AM157" s="521" t="str">
        <f t="shared" si="23"/>
        <v>Was-2-1-2</v>
      </c>
      <c r="AN157" s="524"/>
      <c r="AO157" s="525"/>
      <c r="AP157" s="75"/>
      <c r="AQ157" s="557"/>
      <c r="AR157" s="554"/>
      <c r="AS157" s="564"/>
      <c r="AT157" s="554"/>
      <c r="AU157" s="564"/>
      <c r="AV157" s="560"/>
      <c r="AW157" s="564"/>
      <c r="AX157" s="565"/>
      <c r="AY157" s="569"/>
      <c r="AZ157" s="511"/>
      <c r="BA157" s="564"/>
      <c r="BB157" s="520"/>
      <c r="BC157" s="535" t="str">
        <f t="shared" si="24"/>
        <v>Was-2-1-2</v>
      </c>
      <c r="BD157" s="524"/>
      <c r="BE157" s="525"/>
      <c r="BF157" s="569"/>
      <c r="BG157" s="557"/>
      <c r="BH157" s="559"/>
      <c r="BI157" s="554"/>
      <c r="BJ157" s="564"/>
      <c r="BK157" s="554"/>
      <c r="BL157" s="564"/>
      <c r="BM157" s="560"/>
      <c r="BN157" s="564"/>
      <c r="BO157" s="565"/>
      <c r="BP157" s="75"/>
      <c r="BQ157" s="525"/>
      <c r="BR157" s="525"/>
      <c r="BS157" s="534"/>
      <c r="BT157" s="535"/>
      <c r="BU157" s="524"/>
      <c r="BV157" s="534"/>
    </row>
    <row r="158" spans="1:74" ht="27" thickBot="1" x14ac:dyDescent="0.3">
      <c r="A158" s="7" t="s">
        <v>426</v>
      </c>
      <c r="B158" s="7" t="s">
        <v>96</v>
      </c>
      <c r="C158" s="32" t="str">
        <f t="shared" si="25"/>
        <v>Diversion from landfill</v>
      </c>
      <c r="D158" s="153">
        <v>1</v>
      </c>
      <c r="E158" s="146">
        <v>3</v>
      </c>
      <c r="F158" s="31" t="str">
        <f t="shared" si="21"/>
        <v>Was-2-1-3</v>
      </c>
      <c r="G158" s="239" t="s">
        <v>208</v>
      </c>
      <c r="I158" s="47"/>
      <c r="J158" s="40"/>
      <c r="K158" s="47"/>
      <c r="L158" s="71"/>
      <c r="M158" s="58"/>
      <c r="N158" s="56"/>
      <c r="O158" s="78"/>
      <c r="P158" s="43"/>
      <c r="Q158" s="603"/>
      <c r="R158" s="38"/>
      <c r="S158" s="635"/>
      <c r="T158" s="624"/>
      <c r="U158" s="75"/>
      <c r="V158" s="578"/>
      <c r="W158" s="617"/>
      <c r="X158" s="38"/>
      <c r="Y158" s="511"/>
      <c r="Z158" s="511"/>
      <c r="AA158" s="78"/>
      <c r="AB158" s="78"/>
      <c r="AC158" s="86"/>
      <c r="AD158" s="513"/>
      <c r="AE158" s="85" t="str">
        <f t="shared" si="22"/>
        <v>Was-2-1-3</v>
      </c>
      <c r="AF158" s="545"/>
      <c r="AG158" s="545"/>
      <c r="AH158" s="75"/>
      <c r="AI158" s="511"/>
      <c r="AJ158" s="38"/>
      <c r="AK158" s="511"/>
      <c r="AL158" s="520"/>
      <c r="AM158" s="521" t="str">
        <f t="shared" si="23"/>
        <v>Was-2-1-3</v>
      </c>
      <c r="AN158" s="524"/>
      <c r="AO158" s="525"/>
      <c r="AP158" s="75"/>
      <c r="AQ158" s="557"/>
      <c r="AR158" s="554"/>
      <c r="AS158" s="564"/>
      <c r="AT158" s="554"/>
      <c r="AU158" s="564"/>
      <c r="AV158" s="554"/>
      <c r="AW158" s="564"/>
      <c r="AX158" s="565"/>
      <c r="AY158" s="569"/>
      <c r="AZ158" s="511"/>
      <c r="BA158" s="564"/>
      <c r="BB158" s="520"/>
      <c r="BC158" s="535" t="str">
        <f t="shared" si="24"/>
        <v>Was-2-1-3</v>
      </c>
      <c r="BD158" s="524"/>
      <c r="BE158" s="525"/>
      <c r="BF158" s="569"/>
      <c r="BG158" s="557"/>
      <c r="BH158" s="559"/>
      <c r="BI158" s="554"/>
      <c r="BJ158" s="564"/>
      <c r="BK158" s="554"/>
      <c r="BL158" s="564"/>
      <c r="BM158" s="554"/>
      <c r="BN158" s="564"/>
      <c r="BO158" s="565"/>
      <c r="BP158" s="75"/>
      <c r="BQ158" s="525"/>
      <c r="BR158" s="525"/>
      <c r="BS158" s="534"/>
      <c r="BT158" s="535"/>
      <c r="BU158" s="524"/>
      <c r="BV158" s="534"/>
    </row>
    <row r="159" spans="1:74" ht="40.200000000000003" thickBot="1" x14ac:dyDescent="0.3">
      <c r="A159" s="7" t="s">
        <v>426</v>
      </c>
      <c r="B159" s="7" t="s">
        <v>96</v>
      </c>
      <c r="C159" s="32" t="str">
        <f t="shared" si="25"/>
        <v>Diversion from landfill</v>
      </c>
      <c r="D159" s="153">
        <v>2</v>
      </c>
      <c r="E159" s="146">
        <v>1</v>
      </c>
      <c r="F159" s="31" t="str">
        <f t="shared" si="21"/>
        <v>Was-2-2-1</v>
      </c>
      <c r="G159" s="239" t="s">
        <v>337</v>
      </c>
      <c r="I159" s="47"/>
      <c r="J159" s="40"/>
      <c r="K159" s="47"/>
      <c r="L159" s="71"/>
      <c r="M159" s="58"/>
      <c r="N159" s="46" t="s">
        <v>236</v>
      </c>
      <c r="O159" s="81" t="s">
        <v>174</v>
      </c>
      <c r="P159" s="51">
        <v>0</v>
      </c>
      <c r="Q159" s="603"/>
      <c r="R159" s="38"/>
      <c r="S159" s="635"/>
      <c r="T159" s="624"/>
      <c r="U159" s="75"/>
      <c r="V159" s="578"/>
      <c r="W159" s="617"/>
      <c r="X159" s="38"/>
      <c r="Y159" s="511"/>
      <c r="Z159" s="91"/>
      <c r="AA159" s="89"/>
      <c r="AB159" s="89"/>
      <c r="AC159" s="86"/>
      <c r="AD159" s="580"/>
      <c r="AE159" s="85" t="str">
        <f t="shared" si="22"/>
        <v>Was-2-2-1</v>
      </c>
      <c r="AF159" s="545"/>
      <c r="AG159" s="545"/>
      <c r="AH159" s="75"/>
      <c r="AI159" s="511"/>
      <c r="AJ159" s="38"/>
      <c r="AK159" s="511"/>
      <c r="AL159" s="520"/>
      <c r="AM159" s="521" t="str">
        <f t="shared" si="23"/>
        <v>Was-2-2-1</v>
      </c>
      <c r="AN159" s="524"/>
      <c r="AO159" s="525"/>
      <c r="AP159" s="75"/>
      <c r="AQ159" s="557"/>
      <c r="AR159" s="554"/>
      <c r="AS159" s="564"/>
      <c r="AT159" s="554"/>
      <c r="AU159" s="564"/>
      <c r="AV159" s="554"/>
      <c r="AW159" s="564"/>
      <c r="AX159" s="563"/>
      <c r="AY159" s="569"/>
      <c r="AZ159" s="511"/>
      <c r="BA159" s="564"/>
      <c r="BB159" s="520"/>
      <c r="BC159" s="535" t="str">
        <f t="shared" si="24"/>
        <v>Was-2-2-1</v>
      </c>
      <c r="BD159" s="524"/>
      <c r="BE159" s="525"/>
      <c r="BF159" s="569"/>
      <c r="BG159" s="557"/>
      <c r="BH159" s="559"/>
      <c r="BI159" s="554"/>
      <c r="BJ159" s="564"/>
      <c r="BK159" s="554"/>
      <c r="BL159" s="564"/>
      <c r="BM159" s="554"/>
      <c r="BN159" s="564"/>
      <c r="BO159" s="563"/>
      <c r="BP159" s="75"/>
      <c r="BQ159" s="525"/>
      <c r="BR159" s="525"/>
      <c r="BS159" s="534"/>
      <c r="BT159" s="535"/>
      <c r="BU159" s="524"/>
      <c r="BV159" s="534"/>
    </row>
    <row r="160" spans="1:74" x14ac:dyDescent="0.25">
      <c r="A160" s="7" t="s">
        <v>426</v>
      </c>
      <c r="B160" s="7" t="s">
        <v>96</v>
      </c>
      <c r="C160" s="32" t="str">
        <f t="shared" si="25"/>
        <v>Diversion from landfill</v>
      </c>
      <c r="D160" s="153">
        <v>2</v>
      </c>
      <c r="E160" s="146">
        <v>2</v>
      </c>
      <c r="F160" s="31" t="str">
        <f t="shared" si="21"/>
        <v>Was-2-2-2</v>
      </c>
      <c r="G160" s="239" t="s">
        <v>209</v>
      </c>
      <c r="I160" s="47"/>
      <c r="J160" s="40"/>
      <c r="K160" s="47"/>
      <c r="L160" s="71"/>
      <c r="M160" s="58"/>
      <c r="N160" s="54"/>
      <c r="O160" s="78"/>
      <c r="P160" s="43"/>
      <c r="Q160" s="603"/>
      <c r="R160" s="38"/>
      <c r="S160" s="635"/>
      <c r="T160" s="624"/>
      <c r="U160" s="75"/>
      <c r="V160" s="578"/>
      <c r="W160" s="617"/>
      <c r="X160" s="38"/>
      <c r="Y160" s="511"/>
      <c r="Z160" s="511"/>
      <c r="AA160" s="78"/>
      <c r="AB160" s="78"/>
      <c r="AC160" s="86"/>
      <c r="AD160" s="513"/>
      <c r="AE160" s="85" t="str">
        <f t="shared" si="22"/>
        <v>Was-2-2-2</v>
      </c>
      <c r="AF160" s="545"/>
      <c r="AG160" s="545"/>
      <c r="AH160" s="75"/>
      <c r="AI160" s="511"/>
      <c r="AJ160" s="38"/>
      <c r="AK160" s="511"/>
      <c r="AL160" s="520"/>
      <c r="AM160" s="521" t="str">
        <f t="shared" si="23"/>
        <v>Was-2-2-2</v>
      </c>
      <c r="AN160" s="524"/>
      <c r="AO160" s="526"/>
      <c r="AP160" s="75"/>
      <c r="AQ160" s="562"/>
      <c r="AR160" s="560"/>
      <c r="AS160" s="564"/>
      <c r="AT160" s="554"/>
      <c r="AU160" s="564"/>
      <c r="AV160" s="560"/>
      <c r="AW160" s="564"/>
      <c r="AX160" s="565"/>
      <c r="AY160" s="569"/>
      <c r="AZ160" s="511"/>
      <c r="BA160" s="564"/>
      <c r="BB160" s="520"/>
      <c r="BC160" s="535" t="str">
        <f t="shared" si="24"/>
        <v>Was-2-2-2</v>
      </c>
      <c r="BD160" s="524"/>
      <c r="BE160" s="526"/>
      <c r="BF160" s="569"/>
      <c r="BG160" s="562"/>
      <c r="BH160" s="559"/>
      <c r="BI160" s="560"/>
      <c r="BJ160" s="564"/>
      <c r="BK160" s="554"/>
      <c r="BL160" s="564"/>
      <c r="BM160" s="560"/>
      <c r="BN160" s="564"/>
      <c r="BO160" s="565"/>
      <c r="BP160" s="75"/>
      <c r="BQ160" s="526"/>
      <c r="BR160" s="526"/>
      <c r="BS160" s="534"/>
      <c r="BT160" s="535"/>
      <c r="BU160" s="524"/>
      <c r="BV160" s="534"/>
    </row>
    <row r="161" spans="1:74" ht="13.8" thickBot="1" x14ac:dyDescent="0.3">
      <c r="A161" s="7" t="s">
        <v>426</v>
      </c>
      <c r="B161" s="7" t="s">
        <v>96</v>
      </c>
      <c r="C161" s="32" t="str">
        <f t="shared" si="25"/>
        <v>Diversion from landfill</v>
      </c>
      <c r="D161" s="153">
        <v>2</v>
      </c>
      <c r="E161" s="146">
        <v>3</v>
      </c>
      <c r="F161" s="31" t="str">
        <f t="shared" si="21"/>
        <v>Was-2-2-3</v>
      </c>
      <c r="G161" s="239" t="s">
        <v>210</v>
      </c>
      <c r="I161" s="47"/>
      <c r="J161" s="40"/>
      <c r="K161" s="47"/>
      <c r="L161" s="71"/>
      <c r="M161" s="58"/>
      <c r="N161" s="56"/>
      <c r="O161" s="78"/>
      <c r="P161" s="43"/>
      <c r="Q161" s="603"/>
      <c r="R161" s="38"/>
      <c r="S161" s="635"/>
      <c r="T161" s="624"/>
      <c r="U161" s="75"/>
      <c r="V161" s="578"/>
      <c r="W161" s="617"/>
      <c r="X161" s="38"/>
      <c r="Y161" s="511"/>
      <c r="Z161" s="511"/>
      <c r="AA161" s="78"/>
      <c r="AB161" s="78"/>
      <c r="AC161" s="86"/>
      <c r="AD161" s="513"/>
      <c r="AE161" s="85" t="str">
        <f t="shared" si="22"/>
        <v>Was-2-2-3</v>
      </c>
      <c r="AF161" s="545"/>
      <c r="AG161" s="545"/>
      <c r="AH161" s="75"/>
      <c r="AI161" s="511"/>
      <c r="AJ161" s="38"/>
      <c r="AK161" s="511"/>
      <c r="AL161" s="520"/>
      <c r="AM161" s="521" t="str">
        <f t="shared" si="23"/>
        <v>Was-2-2-3</v>
      </c>
      <c r="AN161" s="524"/>
      <c r="AO161" s="523"/>
      <c r="AP161" s="75"/>
      <c r="AQ161" s="551"/>
      <c r="AR161" s="548"/>
      <c r="AS161" s="564"/>
      <c r="AT161" s="554"/>
      <c r="AU161" s="564"/>
      <c r="AV161" s="554"/>
      <c r="AW161" s="564"/>
      <c r="AX161" s="565"/>
      <c r="AY161" s="569"/>
      <c r="AZ161" s="511"/>
      <c r="BA161" s="564"/>
      <c r="BB161" s="520"/>
      <c r="BC161" s="535" t="str">
        <f t="shared" si="24"/>
        <v>Was-2-2-3</v>
      </c>
      <c r="BD161" s="524"/>
      <c r="BE161" s="523"/>
      <c r="BF161" s="569"/>
      <c r="BG161" s="551"/>
      <c r="BH161" s="552"/>
      <c r="BI161" s="548"/>
      <c r="BJ161" s="564"/>
      <c r="BK161" s="554"/>
      <c r="BL161" s="564"/>
      <c r="BM161" s="554"/>
      <c r="BN161" s="564"/>
      <c r="BO161" s="565"/>
      <c r="BP161" s="75"/>
      <c r="BQ161" s="523"/>
      <c r="BR161" s="523"/>
      <c r="BS161" s="534"/>
      <c r="BT161" s="535"/>
      <c r="BU161" s="524"/>
      <c r="BV161" s="534"/>
    </row>
    <row r="162" spans="1:74" ht="40.200000000000003" thickBot="1" x14ac:dyDescent="0.3">
      <c r="A162" s="7" t="s">
        <v>426</v>
      </c>
      <c r="B162" s="7" t="s">
        <v>96</v>
      </c>
      <c r="C162" s="32" t="str">
        <f t="shared" si="25"/>
        <v>Diversion from landfill</v>
      </c>
      <c r="D162" s="153">
        <v>3</v>
      </c>
      <c r="E162" s="146">
        <v>1</v>
      </c>
      <c r="F162" s="31" t="str">
        <f t="shared" si="21"/>
        <v>Was-2-3-1</v>
      </c>
      <c r="G162" s="239" t="s">
        <v>338</v>
      </c>
      <c r="I162" s="47"/>
      <c r="J162" s="40"/>
      <c r="K162" s="47"/>
      <c r="L162" s="71"/>
      <c r="M162" s="58"/>
      <c r="N162" s="46" t="s">
        <v>236</v>
      </c>
      <c r="O162" s="81" t="s">
        <v>174</v>
      </c>
      <c r="P162" s="51">
        <v>0</v>
      </c>
      <c r="Q162" s="603"/>
      <c r="R162" s="38"/>
      <c r="S162" s="635"/>
      <c r="T162" s="624"/>
      <c r="U162" s="75"/>
      <c r="V162" s="578"/>
      <c r="W162" s="617"/>
      <c r="X162" s="38"/>
      <c r="Y162" s="511"/>
      <c r="Z162" s="91"/>
      <c r="AA162" s="89"/>
      <c r="AB162" s="89"/>
      <c r="AC162" s="86"/>
      <c r="AD162" s="580"/>
      <c r="AE162" s="85" t="str">
        <f t="shared" si="22"/>
        <v>Was-2-3-1</v>
      </c>
      <c r="AF162" s="545"/>
      <c r="AG162" s="545"/>
      <c r="AH162" s="75"/>
      <c r="AI162" s="511"/>
      <c r="AJ162" s="38"/>
      <c r="AK162" s="511"/>
      <c r="AL162" s="520"/>
      <c r="AM162" s="521" t="str">
        <f t="shared" si="23"/>
        <v>Was-2-3-1</v>
      </c>
      <c r="AN162" s="524"/>
      <c r="AO162" s="525"/>
      <c r="AP162" s="75"/>
      <c r="AQ162" s="557"/>
      <c r="AR162" s="554"/>
      <c r="AS162" s="564"/>
      <c r="AT162" s="554"/>
      <c r="AU162" s="564"/>
      <c r="AV162" s="554"/>
      <c r="AW162" s="564"/>
      <c r="AX162" s="563"/>
      <c r="AY162" s="569"/>
      <c r="AZ162" s="511"/>
      <c r="BA162" s="564"/>
      <c r="BB162" s="520"/>
      <c r="BC162" s="535" t="str">
        <f t="shared" si="24"/>
        <v>Was-2-3-1</v>
      </c>
      <c r="BD162" s="524"/>
      <c r="BE162" s="525"/>
      <c r="BF162" s="569"/>
      <c r="BG162" s="557"/>
      <c r="BH162" s="553"/>
      <c r="BI162" s="554"/>
      <c r="BJ162" s="564"/>
      <c r="BK162" s="554"/>
      <c r="BL162" s="564"/>
      <c r="BM162" s="554"/>
      <c r="BN162" s="564"/>
      <c r="BO162" s="563"/>
      <c r="BP162" s="75"/>
      <c r="BQ162" s="525"/>
      <c r="BR162" s="525"/>
      <c r="BS162" s="534"/>
      <c r="BT162" s="535"/>
      <c r="BU162" s="524"/>
      <c r="BV162" s="534"/>
    </row>
    <row r="163" spans="1:74" x14ac:dyDescent="0.25">
      <c r="A163" s="7" t="s">
        <v>426</v>
      </c>
      <c r="B163" s="7" t="s">
        <v>96</v>
      </c>
      <c r="C163" s="32" t="str">
        <f t="shared" si="25"/>
        <v>Diversion from landfill</v>
      </c>
      <c r="D163" s="153">
        <v>3</v>
      </c>
      <c r="E163" s="146">
        <v>2</v>
      </c>
      <c r="F163" s="31" t="str">
        <f t="shared" si="21"/>
        <v>Was-2-3-2</v>
      </c>
      <c r="G163" s="239" t="s">
        <v>211</v>
      </c>
      <c r="I163" s="47"/>
      <c r="J163" s="40"/>
      <c r="K163" s="47"/>
      <c r="L163" s="71"/>
      <c r="M163" s="58"/>
      <c r="N163" s="54"/>
      <c r="O163" s="78"/>
      <c r="P163" s="43"/>
      <c r="Q163" s="603"/>
      <c r="R163" s="38"/>
      <c r="S163" s="635"/>
      <c r="T163" s="624"/>
      <c r="U163" s="75"/>
      <c r="V163" s="578"/>
      <c r="W163" s="617"/>
      <c r="X163" s="38"/>
      <c r="Y163" s="511"/>
      <c r="Z163" s="511"/>
      <c r="AA163" s="78"/>
      <c r="AB163" s="78"/>
      <c r="AC163" s="86"/>
      <c r="AD163" s="513"/>
      <c r="AE163" s="85" t="str">
        <f t="shared" si="22"/>
        <v>Was-2-3-2</v>
      </c>
      <c r="AF163" s="545"/>
      <c r="AG163" s="545"/>
      <c r="AH163" s="75"/>
      <c r="AI163" s="511"/>
      <c r="AJ163" s="38"/>
      <c r="AK163" s="511"/>
      <c r="AL163" s="520"/>
      <c r="AM163" s="521" t="str">
        <f t="shared" si="23"/>
        <v>Was-2-3-2</v>
      </c>
      <c r="AN163" s="524"/>
      <c r="AO163" s="525"/>
      <c r="AP163" s="75"/>
      <c r="AQ163" s="557"/>
      <c r="AR163" s="554"/>
      <c r="AS163" s="564"/>
      <c r="AT163" s="554"/>
      <c r="AU163" s="564"/>
      <c r="AV163" s="560"/>
      <c r="AW163" s="564"/>
      <c r="AX163" s="565"/>
      <c r="AY163" s="569"/>
      <c r="AZ163" s="511"/>
      <c r="BA163" s="564"/>
      <c r="BB163" s="520"/>
      <c r="BC163" s="535" t="str">
        <f t="shared" si="24"/>
        <v>Was-2-3-2</v>
      </c>
      <c r="BD163" s="524"/>
      <c r="BE163" s="525"/>
      <c r="BF163" s="569"/>
      <c r="BG163" s="557"/>
      <c r="BH163" s="559"/>
      <c r="BI163" s="554"/>
      <c r="BJ163" s="564"/>
      <c r="BK163" s="554"/>
      <c r="BL163" s="564"/>
      <c r="BM163" s="560"/>
      <c r="BN163" s="564"/>
      <c r="BO163" s="565"/>
      <c r="BP163" s="75"/>
      <c r="BQ163" s="525"/>
      <c r="BR163" s="525"/>
      <c r="BS163" s="534"/>
      <c r="BT163" s="535"/>
      <c r="BU163" s="524"/>
      <c r="BV163" s="534"/>
    </row>
    <row r="164" spans="1:74" ht="13.8" thickBot="1" x14ac:dyDescent="0.3">
      <c r="A164" s="7" t="s">
        <v>426</v>
      </c>
      <c r="B164" s="7" t="s">
        <v>96</v>
      </c>
      <c r="C164" s="32" t="str">
        <f t="shared" si="25"/>
        <v>Diversion from landfill</v>
      </c>
      <c r="D164" s="153">
        <v>3</v>
      </c>
      <c r="E164" s="146">
        <v>3</v>
      </c>
      <c r="F164" s="31" t="str">
        <f t="shared" si="21"/>
        <v>Was-2-3-3</v>
      </c>
      <c r="G164" s="239" t="s">
        <v>212</v>
      </c>
      <c r="I164" s="47"/>
      <c r="J164" s="40"/>
      <c r="K164" s="47"/>
      <c r="L164" s="71"/>
      <c r="M164" s="58"/>
      <c r="N164" s="56"/>
      <c r="O164" s="78"/>
      <c r="P164" s="43"/>
      <c r="Q164" s="603"/>
      <c r="R164" s="38"/>
      <c r="S164" s="635"/>
      <c r="T164" s="624"/>
      <c r="U164" s="75"/>
      <c r="V164" s="578"/>
      <c r="W164" s="617"/>
      <c r="X164" s="38"/>
      <c r="Y164" s="511"/>
      <c r="Z164" s="511"/>
      <c r="AA164" s="78"/>
      <c r="AB164" s="78"/>
      <c r="AC164" s="86"/>
      <c r="AD164" s="513"/>
      <c r="AE164" s="85" t="str">
        <f t="shared" si="22"/>
        <v>Was-2-3-3</v>
      </c>
      <c r="AF164" s="545"/>
      <c r="AG164" s="545"/>
      <c r="AH164" s="75"/>
      <c r="AI164" s="511"/>
      <c r="AJ164" s="38"/>
      <c r="AK164" s="511"/>
      <c r="AL164" s="520"/>
      <c r="AM164" s="521" t="str">
        <f t="shared" si="23"/>
        <v>Was-2-3-3</v>
      </c>
      <c r="AN164" s="524"/>
      <c r="AO164" s="525"/>
      <c r="AP164" s="75"/>
      <c r="AQ164" s="557"/>
      <c r="AR164" s="554"/>
      <c r="AS164" s="564"/>
      <c r="AT164" s="554"/>
      <c r="AU164" s="564"/>
      <c r="AV164" s="554"/>
      <c r="AW164" s="564"/>
      <c r="AX164" s="565"/>
      <c r="AY164" s="569"/>
      <c r="AZ164" s="511"/>
      <c r="BA164" s="564"/>
      <c r="BB164" s="520"/>
      <c r="BC164" s="535" t="str">
        <f t="shared" si="24"/>
        <v>Was-2-3-3</v>
      </c>
      <c r="BD164" s="524"/>
      <c r="BE164" s="525"/>
      <c r="BF164" s="569"/>
      <c r="BG164" s="557"/>
      <c r="BH164" s="559"/>
      <c r="BI164" s="554"/>
      <c r="BJ164" s="564"/>
      <c r="BK164" s="554"/>
      <c r="BL164" s="564"/>
      <c r="BM164" s="554"/>
      <c r="BN164" s="564"/>
      <c r="BO164" s="565"/>
      <c r="BP164" s="75"/>
      <c r="BQ164" s="525"/>
      <c r="BR164" s="525"/>
      <c r="BS164" s="534"/>
      <c r="BT164" s="535"/>
      <c r="BU164" s="524"/>
      <c r="BV164" s="534"/>
    </row>
    <row r="165" spans="1:74" ht="66.599999999999994" thickBot="1" x14ac:dyDescent="0.3">
      <c r="A165" s="7" t="s">
        <v>426</v>
      </c>
      <c r="B165" s="7" t="s">
        <v>98</v>
      </c>
      <c r="C165" s="32" t="str">
        <f t="shared" si="25"/>
        <v>Deconstruction/ Disassembly/ Adaptability</v>
      </c>
      <c r="D165" s="153">
        <v>1</v>
      </c>
      <c r="E165" s="146">
        <v>1</v>
      </c>
      <c r="F165" s="31" t="str">
        <f t="shared" si="21"/>
        <v>Was-3-1-1</v>
      </c>
      <c r="G165" s="239" t="s">
        <v>213</v>
      </c>
      <c r="H165" s="571">
        <f>'Weightings Calcs'!J32</f>
        <v>3</v>
      </c>
      <c r="I165" s="143">
        <f>'Weightings Calcs'!K32</f>
        <v>2</v>
      </c>
      <c r="J165" s="94">
        <f>K165/$H165</f>
        <v>0.41536863966770504</v>
      </c>
      <c r="K165" s="63">
        <f>'Weightings Calcs'!$N$32</f>
        <v>1.2461059190031152</v>
      </c>
      <c r="L165" s="70"/>
      <c r="M165" s="58"/>
      <c r="N165" s="46" t="s">
        <v>233</v>
      </c>
      <c r="O165" s="81" t="s">
        <v>174</v>
      </c>
      <c r="P165" s="51">
        <v>0</v>
      </c>
      <c r="Q165" s="602">
        <v>0</v>
      </c>
      <c r="R165" s="49">
        <f>Q165*J165</f>
        <v>0</v>
      </c>
      <c r="S165" s="635" t="s">
        <v>884</v>
      </c>
      <c r="T165" s="624"/>
      <c r="U165" s="75"/>
      <c r="V165" s="538">
        <v>1</v>
      </c>
      <c r="W165" s="614">
        <v>0</v>
      </c>
      <c r="X165" s="50">
        <f>W165*J165</f>
        <v>0</v>
      </c>
      <c r="Y165" s="60"/>
      <c r="Z165" s="87" t="s">
        <v>255</v>
      </c>
      <c r="AA165" s="88" t="s">
        <v>174</v>
      </c>
      <c r="AB165" s="89"/>
      <c r="AC165" s="90">
        <f>INDEX(lists_progress_status_tbl,MATCH(Z165,lists_progress_status,0),2)</f>
        <v>1</v>
      </c>
      <c r="AD165" s="546">
        <v>0</v>
      </c>
      <c r="AE165" s="85" t="str">
        <f t="shared" si="22"/>
        <v>Was-3-1-1</v>
      </c>
      <c r="AF165" s="545" t="s">
        <v>1041</v>
      </c>
      <c r="AG165" s="545"/>
      <c r="AH165" s="75"/>
      <c r="AI165" s="62">
        <v>0</v>
      </c>
      <c r="AJ165" s="50">
        <f>AI165*J165</f>
        <v>0</v>
      </c>
      <c r="AK165" s="519"/>
      <c r="AL165" s="520"/>
      <c r="AM165" s="521" t="str">
        <f t="shared" si="23"/>
        <v>Was-3-1-1</v>
      </c>
      <c r="AN165" s="524"/>
      <c r="AO165" s="525"/>
      <c r="AP165" s="75"/>
      <c r="AQ165" s="551"/>
      <c r="AR165" s="548"/>
      <c r="AS165" s="547">
        <v>0</v>
      </c>
      <c r="AT165" s="548"/>
      <c r="AU165" s="547">
        <v>0</v>
      </c>
      <c r="AV165" s="548"/>
      <c r="AW165" s="547">
        <v>0</v>
      </c>
      <c r="AX165" s="549">
        <f>AW165*J165</f>
        <v>0</v>
      </c>
      <c r="AY165" s="569"/>
      <c r="AZ165" s="62"/>
      <c r="BA165" s="549">
        <f>AZ165*J165</f>
        <v>0</v>
      </c>
      <c r="BB165" s="520"/>
      <c r="BC165" s="535" t="str">
        <f t="shared" si="24"/>
        <v>Was-3-1-1</v>
      </c>
      <c r="BD165" s="524"/>
      <c r="BE165" s="525"/>
      <c r="BF165" s="569"/>
      <c r="BG165" s="551"/>
      <c r="BH165" s="552"/>
      <c r="BI165" s="548"/>
      <c r="BJ165" s="547">
        <v>0</v>
      </c>
      <c r="BK165" s="548"/>
      <c r="BL165" s="547">
        <v>0</v>
      </c>
      <c r="BM165" s="548"/>
      <c r="BN165" s="547">
        <v>0</v>
      </c>
      <c r="BO165" s="549">
        <f>BN165*J165</f>
        <v>0</v>
      </c>
      <c r="BP165" s="75"/>
      <c r="BQ165" s="525"/>
      <c r="BR165" s="525"/>
      <c r="BS165" s="534"/>
      <c r="BT165" s="535"/>
      <c r="BU165" s="524"/>
      <c r="BV165" s="534"/>
    </row>
    <row r="166" spans="1:74" ht="13.8" thickBot="1" x14ac:dyDescent="0.3">
      <c r="A166" s="7" t="s">
        <v>426</v>
      </c>
      <c r="B166" s="7" t="s">
        <v>98</v>
      </c>
      <c r="C166" s="32" t="str">
        <f t="shared" si="25"/>
        <v>Deconstruction/ Disassembly/ Adaptability</v>
      </c>
      <c r="D166" s="153">
        <v>3</v>
      </c>
      <c r="E166" s="146">
        <v>1</v>
      </c>
      <c r="F166" s="31" t="str">
        <f t="shared" si="21"/>
        <v>Was-3-3-1</v>
      </c>
      <c r="G166" s="239" t="s">
        <v>17</v>
      </c>
      <c r="I166" s="47"/>
      <c r="J166" s="40"/>
      <c r="K166" s="47"/>
      <c r="L166" s="71"/>
      <c r="M166" s="58"/>
      <c r="N166" s="46" t="s">
        <v>236</v>
      </c>
      <c r="O166" s="78"/>
      <c r="P166" s="51">
        <v>0</v>
      </c>
      <c r="Q166" s="603"/>
      <c r="R166" s="38"/>
      <c r="S166" s="635"/>
      <c r="T166" s="624"/>
      <c r="U166" s="75"/>
      <c r="V166" s="578"/>
      <c r="W166" s="617"/>
      <c r="X166" s="38"/>
      <c r="Y166" s="511"/>
      <c r="Z166" s="91"/>
      <c r="AA166" s="78"/>
      <c r="AB166" s="78"/>
      <c r="AC166" s="86"/>
      <c r="AD166" s="580"/>
      <c r="AE166" s="85" t="str">
        <f t="shared" si="22"/>
        <v>Was-3-3-1</v>
      </c>
      <c r="AF166" s="545"/>
      <c r="AG166" s="545"/>
      <c r="AH166" s="75"/>
      <c r="AI166" s="511"/>
      <c r="AJ166" s="38"/>
      <c r="AK166" s="511"/>
      <c r="AL166" s="520"/>
      <c r="AM166" s="521" t="str">
        <f t="shared" si="23"/>
        <v>Was-3-3-1</v>
      </c>
      <c r="AN166" s="524"/>
      <c r="AO166" s="526"/>
      <c r="AP166" s="75"/>
      <c r="AQ166" s="562"/>
      <c r="AR166" s="560"/>
      <c r="AS166" s="564"/>
      <c r="AT166" s="554"/>
      <c r="AU166" s="564"/>
      <c r="AV166" s="560"/>
      <c r="AW166" s="564"/>
      <c r="AX166" s="563"/>
      <c r="AY166" s="569"/>
      <c r="AZ166" s="511"/>
      <c r="BA166" s="564"/>
      <c r="BB166" s="520"/>
      <c r="BC166" s="535" t="str">
        <f t="shared" si="24"/>
        <v>Was-3-3-1</v>
      </c>
      <c r="BD166" s="524"/>
      <c r="BE166" s="526"/>
      <c r="BF166" s="569"/>
      <c r="BG166" s="562"/>
      <c r="BH166" s="559"/>
      <c r="BI166" s="560"/>
      <c r="BJ166" s="564"/>
      <c r="BK166" s="554"/>
      <c r="BL166" s="564"/>
      <c r="BM166" s="560"/>
      <c r="BN166" s="564"/>
      <c r="BO166" s="563"/>
      <c r="BP166" s="75"/>
      <c r="BQ166" s="526"/>
      <c r="BR166" s="526"/>
      <c r="BS166" s="534"/>
      <c r="BT166" s="535"/>
      <c r="BU166" s="524"/>
      <c r="BV166" s="534"/>
    </row>
    <row r="167" spans="1:74" ht="39.6" x14ac:dyDescent="0.25">
      <c r="A167" s="7" t="s">
        <v>426</v>
      </c>
      <c r="B167" s="7" t="s">
        <v>98</v>
      </c>
      <c r="C167" s="32" t="str">
        <f t="shared" si="25"/>
        <v>Deconstruction/ Disassembly/ Adaptability</v>
      </c>
      <c r="D167" s="153">
        <v>3</v>
      </c>
      <c r="E167" s="146">
        <v>2</v>
      </c>
      <c r="F167" s="31" t="str">
        <f t="shared" si="21"/>
        <v>Was-3-3-2</v>
      </c>
      <c r="G167" s="239" t="s">
        <v>214</v>
      </c>
      <c r="I167" s="47"/>
      <c r="J167" s="40"/>
      <c r="K167" s="47"/>
      <c r="L167" s="71"/>
      <c r="M167" s="58"/>
      <c r="N167" s="54"/>
      <c r="O167" s="78"/>
      <c r="P167" s="43"/>
      <c r="Q167" s="603"/>
      <c r="R167" s="38"/>
      <c r="S167" s="635"/>
      <c r="T167" s="624"/>
      <c r="U167" s="75"/>
      <c r="V167" s="578"/>
      <c r="W167" s="617"/>
      <c r="X167" s="38"/>
      <c r="Y167" s="511"/>
      <c r="Z167" s="511"/>
      <c r="AA167" s="78"/>
      <c r="AB167" s="78"/>
      <c r="AC167" s="86"/>
      <c r="AD167" s="513"/>
      <c r="AE167" s="85" t="str">
        <f t="shared" si="22"/>
        <v>Was-3-3-2</v>
      </c>
      <c r="AF167" s="545"/>
      <c r="AG167" s="545"/>
      <c r="AH167" s="75"/>
      <c r="AI167" s="511"/>
      <c r="AJ167" s="38"/>
      <c r="AK167" s="511"/>
      <c r="AL167" s="520"/>
      <c r="AM167" s="521" t="str">
        <f t="shared" si="23"/>
        <v>Was-3-3-2</v>
      </c>
      <c r="AN167" s="524"/>
      <c r="AO167" s="523"/>
      <c r="AP167" s="75"/>
      <c r="AQ167" s="551"/>
      <c r="AR167" s="548"/>
      <c r="AS167" s="564"/>
      <c r="AT167" s="554"/>
      <c r="AU167" s="564"/>
      <c r="AV167" s="554"/>
      <c r="AW167" s="564"/>
      <c r="AX167" s="565"/>
      <c r="AY167" s="569"/>
      <c r="AZ167" s="511"/>
      <c r="BA167" s="564"/>
      <c r="BB167" s="520"/>
      <c r="BC167" s="535" t="str">
        <f t="shared" si="24"/>
        <v>Was-3-3-2</v>
      </c>
      <c r="BD167" s="524"/>
      <c r="BE167" s="523"/>
      <c r="BF167" s="569"/>
      <c r="BG167" s="551"/>
      <c r="BH167" s="552"/>
      <c r="BI167" s="548"/>
      <c r="BJ167" s="564"/>
      <c r="BK167" s="554"/>
      <c r="BL167" s="564"/>
      <c r="BM167" s="554"/>
      <c r="BN167" s="564"/>
      <c r="BO167" s="565"/>
      <c r="BP167" s="75"/>
      <c r="BQ167" s="523"/>
      <c r="BR167" s="523"/>
      <c r="BS167" s="534"/>
      <c r="BT167" s="535"/>
      <c r="BU167" s="524"/>
      <c r="BV167" s="534"/>
    </row>
    <row r="168" spans="1:74" ht="93" thickBot="1" x14ac:dyDescent="0.3">
      <c r="A168" s="7" t="s">
        <v>426</v>
      </c>
      <c r="B168" s="7" t="s">
        <v>98</v>
      </c>
      <c r="C168" s="32" t="str">
        <f t="shared" si="25"/>
        <v>Deconstruction/ Disassembly/ Adaptability</v>
      </c>
      <c r="D168" s="153">
        <v>3</v>
      </c>
      <c r="E168" s="146">
        <v>3</v>
      </c>
      <c r="F168" s="31" t="str">
        <f t="shared" si="21"/>
        <v>Was-3-3-3</v>
      </c>
      <c r="G168" s="239" t="s">
        <v>404</v>
      </c>
      <c r="I168" s="47"/>
      <c r="J168" s="40"/>
      <c r="K168" s="47"/>
      <c r="L168" s="71"/>
      <c r="M168" s="58"/>
      <c r="N168" s="43"/>
      <c r="O168" s="78"/>
      <c r="P168" s="43"/>
      <c r="Q168" s="603"/>
      <c r="R168" s="38"/>
      <c r="S168" s="635"/>
      <c r="T168" s="624"/>
      <c r="U168" s="75"/>
      <c r="V168" s="578"/>
      <c r="W168" s="617"/>
      <c r="X168" s="38"/>
      <c r="Y168" s="511"/>
      <c r="Z168" s="511"/>
      <c r="AA168" s="78"/>
      <c r="AB168" s="78"/>
      <c r="AC168" s="86"/>
      <c r="AD168" s="513"/>
      <c r="AE168" s="85" t="str">
        <f t="shared" si="22"/>
        <v>Was-3-3-3</v>
      </c>
      <c r="AF168" s="545"/>
      <c r="AG168" s="545"/>
      <c r="AH168" s="75"/>
      <c r="AI168" s="511"/>
      <c r="AJ168" s="38"/>
      <c r="AK168" s="511"/>
      <c r="AL168" s="520"/>
      <c r="AM168" s="521" t="str">
        <f t="shared" si="23"/>
        <v>Was-3-3-3</v>
      </c>
      <c r="AN168" s="524"/>
      <c r="AO168" s="525"/>
      <c r="AP168" s="75"/>
      <c r="AQ168" s="557"/>
      <c r="AR168" s="554"/>
      <c r="AS168" s="564"/>
      <c r="AT168" s="554"/>
      <c r="AU168" s="564"/>
      <c r="AV168" s="554"/>
      <c r="AW168" s="564"/>
      <c r="AX168" s="565"/>
      <c r="AY168" s="569"/>
      <c r="AZ168" s="511"/>
      <c r="BA168" s="564"/>
      <c r="BB168" s="520"/>
      <c r="BC168" s="535" t="str">
        <f t="shared" si="24"/>
        <v>Was-3-3-3</v>
      </c>
      <c r="BD168" s="524"/>
      <c r="BE168" s="525"/>
      <c r="BF168" s="569"/>
      <c r="BG168" s="557"/>
      <c r="BH168" s="559"/>
      <c r="BI168" s="554"/>
      <c r="BJ168" s="564"/>
      <c r="BK168" s="554"/>
      <c r="BL168" s="564"/>
      <c r="BM168" s="554"/>
      <c r="BN168" s="564"/>
      <c r="BO168" s="565"/>
      <c r="BP168" s="75"/>
      <c r="BQ168" s="525"/>
      <c r="BR168" s="525"/>
      <c r="BS168" s="534"/>
      <c r="BT168" s="535"/>
      <c r="BU168" s="524"/>
      <c r="BV168" s="534"/>
    </row>
    <row r="169" spans="1:74" ht="93" thickBot="1" x14ac:dyDescent="0.3">
      <c r="A169" s="7" t="s">
        <v>427</v>
      </c>
      <c r="B169" s="7" t="s">
        <v>100</v>
      </c>
      <c r="C169" s="32" t="str">
        <f t="shared" si="25"/>
        <v>Ecological value</v>
      </c>
      <c r="D169" s="153">
        <v>1</v>
      </c>
      <c r="E169" s="146">
        <v>1</v>
      </c>
      <c r="F169" s="31" t="str">
        <f t="shared" si="21"/>
        <v>Eco-1-1-1</v>
      </c>
      <c r="G169" s="239" t="s">
        <v>347</v>
      </c>
      <c r="H169" s="571">
        <f>'Weightings Calcs'!J33</f>
        <v>3</v>
      </c>
      <c r="I169" s="143">
        <f>'Weightings Calcs'!K33</f>
        <v>3</v>
      </c>
      <c r="J169" s="94">
        <f>K169/$H169</f>
        <v>3.1152647975077881</v>
      </c>
      <c r="K169" s="63">
        <f>'Weightings Calcs'!$N$33</f>
        <v>9.3457943925233646</v>
      </c>
      <c r="L169" s="70"/>
      <c r="M169" s="58"/>
      <c r="N169" s="46" t="s">
        <v>235</v>
      </c>
      <c r="O169" s="81" t="s">
        <v>174</v>
      </c>
      <c r="P169" s="51">
        <v>0</v>
      </c>
      <c r="Q169" s="602">
        <v>0</v>
      </c>
      <c r="R169" s="49">
        <f>Q169*J169</f>
        <v>0</v>
      </c>
      <c r="S169" s="635" t="s">
        <v>884</v>
      </c>
      <c r="T169" s="624" t="s">
        <v>1042</v>
      </c>
      <c r="U169" s="75"/>
      <c r="V169" s="538">
        <v>1</v>
      </c>
      <c r="W169" s="614">
        <v>1</v>
      </c>
      <c r="X169" s="50">
        <f>W169*J169</f>
        <v>3.1152647975077881</v>
      </c>
      <c r="Y169" s="60"/>
      <c r="Z169" s="87" t="s">
        <v>255</v>
      </c>
      <c r="AA169" s="88" t="s">
        <v>174</v>
      </c>
      <c r="AB169" s="89"/>
      <c r="AC169" s="90">
        <f>INDEX(lists_progress_status_tbl,MATCH(Z169,lists_progress_status,0),2)</f>
        <v>1</v>
      </c>
      <c r="AD169" s="546">
        <v>0</v>
      </c>
      <c r="AE169" s="85" t="str">
        <f t="shared" ref="AE169:AE194" si="26">F169</f>
        <v>Eco-1-1-1</v>
      </c>
      <c r="AF169" s="545" t="s">
        <v>1016</v>
      </c>
      <c r="AG169" s="545"/>
      <c r="AH169" s="75"/>
      <c r="AI169" s="62">
        <v>0</v>
      </c>
      <c r="AJ169" s="50">
        <f>AI169*J169</f>
        <v>0</v>
      </c>
      <c r="AK169" s="519"/>
      <c r="AL169" s="520"/>
      <c r="AM169" s="521" t="str">
        <f t="shared" ref="AM169:AM194" si="27">F169</f>
        <v>Eco-1-1-1</v>
      </c>
      <c r="AN169" s="524"/>
      <c r="AO169" s="526"/>
      <c r="AP169" s="75"/>
      <c r="AQ169" s="551"/>
      <c r="AR169" s="548"/>
      <c r="AS169" s="547">
        <v>0</v>
      </c>
      <c r="AT169" s="548"/>
      <c r="AU169" s="547">
        <v>0</v>
      </c>
      <c r="AV169" s="548"/>
      <c r="AW169" s="547">
        <v>0</v>
      </c>
      <c r="AX169" s="549">
        <f>AW169*J169</f>
        <v>0</v>
      </c>
      <c r="AY169" s="569"/>
      <c r="AZ169" s="62"/>
      <c r="BA169" s="549">
        <f>AZ169*J169</f>
        <v>0</v>
      </c>
      <c r="BB169" s="520"/>
      <c r="BC169" s="535" t="str">
        <f t="shared" ref="BC169:BC194" si="28">F169</f>
        <v>Eco-1-1-1</v>
      </c>
      <c r="BD169" s="524"/>
      <c r="BE169" s="526"/>
      <c r="BF169" s="569"/>
      <c r="BG169" s="551"/>
      <c r="BH169" s="552"/>
      <c r="BI169" s="548"/>
      <c r="BJ169" s="547">
        <v>0</v>
      </c>
      <c r="BK169" s="548"/>
      <c r="BL169" s="547">
        <v>0</v>
      </c>
      <c r="BM169" s="548"/>
      <c r="BN169" s="547">
        <v>0</v>
      </c>
      <c r="BO169" s="549">
        <f>BN169*J169</f>
        <v>0</v>
      </c>
      <c r="BP169" s="75"/>
      <c r="BQ169" s="526"/>
      <c r="BR169" s="526"/>
      <c r="BS169" s="534"/>
      <c r="BT169" s="535"/>
      <c r="BU169" s="524"/>
      <c r="BV169" s="534"/>
    </row>
    <row r="170" spans="1:74" ht="66.599999999999994" thickBot="1" x14ac:dyDescent="0.3">
      <c r="A170" s="7" t="s">
        <v>427</v>
      </c>
      <c r="B170" s="7" t="s">
        <v>100</v>
      </c>
      <c r="C170" s="32" t="str">
        <f t="shared" si="25"/>
        <v>Ecological value</v>
      </c>
      <c r="D170" s="153">
        <v>3</v>
      </c>
      <c r="E170" s="146">
        <v>1</v>
      </c>
      <c r="F170" s="31" t="str">
        <f t="shared" si="21"/>
        <v>Eco-1-3-1</v>
      </c>
      <c r="G170" s="239" t="s">
        <v>391</v>
      </c>
      <c r="I170" s="47"/>
      <c r="J170" s="40"/>
      <c r="K170" s="47"/>
      <c r="L170" s="71"/>
      <c r="M170" s="58"/>
      <c r="N170" s="46" t="s">
        <v>236</v>
      </c>
      <c r="O170" s="78"/>
      <c r="P170" s="51">
        <v>0</v>
      </c>
      <c r="Q170" s="603"/>
      <c r="R170" s="38"/>
      <c r="S170" s="635"/>
      <c r="T170" s="624"/>
      <c r="U170" s="75"/>
      <c r="V170" s="578"/>
      <c r="W170" s="617"/>
      <c r="X170" s="38"/>
      <c r="Y170" s="511"/>
      <c r="Z170" s="91"/>
      <c r="AA170" s="78"/>
      <c r="AB170" s="78"/>
      <c r="AC170" s="86"/>
      <c r="AD170" s="580"/>
      <c r="AE170" s="85" t="str">
        <f t="shared" si="26"/>
        <v>Eco-1-3-1</v>
      </c>
      <c r="AF170" s="545"/>
      <c r="AG170" s="545"/>
      <c r="AH170" s="75"/>
      <c r="AI170" s="511"/>
      <c r="AJ170" s="38"/>
      <c r="AK170" s="511"/>
      <c r="AL170" s="520"/>
      <c r="AM170" s="521" t="str">
        <f t="shared" si="27"/>
        <v>Eco-1-3-1</v>
      </c>
      <c r="AN170" s="524"/>
      <c r="AO170" s="525"/>
      <c r="AP170" s="75"/>
      <c r="AQ170" s="557"/>
      <c r="AR170" s="554"/>
      <c r="AS170" s="564"/>
      <c r="AT170" s="554"/>
      <c r="AU170" s="564"/>
      <c r="AV170" s="554"/>
      <c r="AW170" s="564"/>
      <c r="AX170" s="563"/>
      <c r="AY170" s="569"/>
      <c r="AZ170" s="511"/>
      <c r="BA170" s="564"/>
      <c r="BB170" s="520"/>
      <c r="BC170" s="535" t="str">
        <f t="shared" si="28"/>
        <v>Eco-1-3-1</v>
      </c>
      <c r="BD170" s="524"/>
      <c r="BE170" s="525"/>
      <c r="BF170" s="569"/>
      <c r="BG170" s="557"/>
      <c r="BH170" s="553"/>
      <c r="BI170" s="554"/>
      <c r="BJ170" s="564"/>
      <c r="BK170" s="554"/>
      <c r="BL170" s="564"/>
      <c r="BM170" s="554"/>
      <c r="BN170" s="564"/>
      <c r="BO170" s="563"/>
      <c r="BP170" s="75"/>
      <c r="BQ170" s="525"/>
      <c r="BR170" s="525"/>
      <c r="BS170" s="534"/>
      <c r="BT170" s="535"/>
      <c r="BU170" s="524"/>
      <c r="BV170" s="534"/>
    </row>
    <row r="171" spans="1:74" ht="106.2" thickBot="1" x14ac:dyDescent="0.3">
      <c r="A171" s="7" t="s">
        <v>427</v>
      </c>
      <c r="B171" s="7" t="s">
        <v>101</v>
      </c>
      <c r="C171" s="32" t="str">
        <f t="shared" si="25"/>
        <v>Habitat connectivity</v>
      </c>
      <c r="D171" s="153">
        <v>1</v>
      </c>
      <c r="E171" s="146">
        <v>1</v>
      </c>
      <c r="F171" s="31" t="str">
        <f t="shared" ref="F171:F205" si="29">B171&amp;"-"&amp;D171&amp;"-"&amp;E171</f>
        <v>Eco-2-1-1</v>
      </c>
      <c r="G171" s="239" t="s">
        <v>339</v>
      </c>
      <c r="H171" s="571">
        <f>'Weightings Calcs'!J34</f>
        <v>3</v>
      </c>
      <c r="I171" s="143">
        <f>'Weightings Calcs'!K34</f>
        <v>3</v>
      </c>
      <c r="J171" s="94">
        <f>K171/$H171</f>
        <v>1.2461059190031152</v>
      </c>
      <c r="K171" s="63">
        <f>'Weightings Calcs'!$N$34</f>
        <v>3.7383177570093453</v>
      </c>
      <c r="L171" s="70"/>
      <c r="M171" s="58"/>
      <c r="N171" s="46" t="s">
        <v>235</v>
      </c>
      <c r="O171" s="81" t="s">
        <v>174</v>
      </c>
      <c r="P171" s="51">
        <v>0</v>
      </c>
      <c r="Q171" s="602">
        <v>0</v>
      </c>
      <c r="R171" s="49">
        <f>Q171*J171</f>
        <v>0</v>
      </c>
      <c r="S171" s="545" t="s">
        <v>884</v>
      </c>
      <c r="T171" s="624" t="s">
        <v>1080</v>
      </c>
      <c r="U171" s="75"/>
      <c r="V171" s="538">
        <v>1</v>
      </c>
      <c r="W171" s="614">
        <v>2</v>
      </c>
      <c r="X171" s="50">
        <f>W171*J171</f>
        <v>2.4922118380062304</v>
      </c>
      <c r="Y171" s="60"/>
      <c r="Z171" s="87" t="s">
        <v>255</v>
      </c>
      <c r="AA171" s="88" t="s">
        <v>174</v>
      </c>
      <c r="AB171" s="89"/>
      <c r="AC171" s="90">
        <f>INDEX(lists_progress_status_tbl,MATCH(Z171,lists_progress_status,0),2)</f>
        <v>1</v>
      </c>
      <c r="AD171" s="546">
        <v>0</v>
      </c>
      <c r="AE171" s="85" t="str">
        <f t="shared" si="26"/>
        <v>Eco-2-1-1</v>
      </c>
      <c r="AF171" s="545" t="s">
        <v>1017</v>
      </c>
      <c r="AG171" s="545" t="s">
        <v>1045</v>
      </c>
      <c r="AH171" s="75"/>
      <c r="AI171" s="62">
        <v>0</v>
      </c>
      <c r="AJ171" s="50">
        <f>AI171*J171</f>
        <v>0</v>
      </c>
      <c r="AK171" s="519"/>
      <c r="AL171" s="520"/>
      <c r="AM171" s="521" t="str">
        <f t="shared" si="27"/>
        <v>Eco-2-1-1</v>
      </c>
      <c r="AN171" s="524"/>
      <c r="AO171" s="525"/>
      <c r="AP171" s="75"/>
      <c r="AQ171" s="551"/>
      <c r="AR171" s="548"/>
      <c r="AS171" s="547">
        <v>0</v>
      </c>
      <c r="AT171" s="548"/>
      <c r="AU171" s="547">
        <v>0</v>
      </c>
      <c r="AV171" s="548"/>
      <c r="AW171" s="547">
        <v>0</v>
      </c>
      <c r="AX171" s="549">
        <f>AW171*J171</f>
        <v>0</v>
      </c>
      <c r="AY171" s="569"/>
      <c r="AZ171" s="62"/>
      <c r="BA171" s="549">
        <f>AZ171*J171</f>
        <v>0</v>
      </c>
      <c r="BB171" s="520"/>
      <c r="BC171" s="535" t="str">
        <f t="shared" si="28"/>
        <v>Eco-2-1-1</v>
      </c>
      <c r="BD171" s="524"/>
      <c r="BE171" s="525"/>
      <c r="BF171" s="569"/>
      <c r="BG171" s="551"/>
      <c r="BH171" s="552"/>
      <c r="BI171" s="548"/>
      <c r="BJ171" s="547">
        <v>0</v>
      </c>
      <c r="BK171" s="548"/>
      <c r="BL171" s="547">
        <v>0</v>
      </c>
      <c r="BM171" s="548"/>
      <c r="BN171" s="547">
        <v>0</v>
      </c>
      <c r="BO171" s="549">
        <f>BN171*J171</f>
        <v>0</v>
      </c>
      <c r="BP171" s="75"/>
      <c r="BQ171" s="525"/>
      <c r="BR171" s="525"/>
      <c r="BS171" s="534"/>
      <c r="BT171" s="535"/>
      <c r="BU171" s="524"/>
      <c r="BV171" s="534"/>
    </row>
    <row r="172" spans="1:74" ht="66.599999999999994" thickBot="1" x14ac:dyDescent="0.3">
      <c r="A172" s="7" t="s">
        <v>427</v>
      </c>
      <c r="B172" s="7" t="s">
        <v>101</v>
      </c>
      <c r="C172" s="32" t="str">
        <f t="shared" si="25"/>
        <v>Habitat connectivity</v>
      </c>
      <c r="D172" s="153">
        <v>2</v>
      </c>
      <c r="E172" s="146">
        <v>1</v>
      </c>
      <c r="F172" s="31" t="str">
        <f t="shared" si="29"/>
        <v>Eco-2-2-1</v>
      </c>
      <c r="G172" s="239" t="s">
        <v>392</v>
      </c>
      <c r="I172" s="47"/>
      <c r="J172" s="40"/>
      <c r="K172" s="47"/>
      <c r="L172" s="71"/>
      <c r="M172" s="58"/>
      <c r="N172" s="46" t="s">
        <v>236</v>
      </c>
      <c r="O172" s="81" t="s">
        <v>174</v>
      </c>
      <c r="P172" s="51">
        <v>0</v>
      </c>
      <c r="Q172" s="603"/>
      <c r="R172" s="38"/>
      <c r="S172" s="545" t="s">
        <v>907</v>
      </c>
      <c r="T172" s="624" t="s">
        <v>1043</v>
      </c>
      <c r="U172" s="75"/>
      <c r="V172" s="578"/>
      <c r="W172" s="617"/>
      <c r="X172" s="38"/>
      <c r="Y172" s="511"/>
      <c r="Z172" s="91"/>
      <c r="AA172" s="89"/>
      <c r="AB172" s="89"/>
      <c r="AC172" s="86"/>
      <c r="AD172" s="580"/>
      <c r="AE172" s="85" t="str">
        <f t="shared" si="26"/>
        <v>Eco-2-2-1</v>
      </c>
      <c r="AF172" s="545"/>
      <c r="AG172" s="545" t="s">
        <v>1046</v>
      </c>
      <c r="AH172" s="75"/>
      <c r="AI172" s="511"/>
      <c r="AJ172" s="38"/>
      <c r="AK172" s="511"/>
      <c r="AL172" s="520"/>
      <c r="AM172" s="521" t="str">
        <f t="shared" si="27"/>
        <v>Eco-2-2-1</v>
      </c>
      <c r="AN172" s="524"/>
      <c r="AO172" s="525"/>
      <c r="AP172" s="75"/>
      <c r="AQ172" s="557"/>
      <c r="AR172" s="554"/>
      <c r="AS172" s="564"/>
      <c r="AT172" s="554"/>
      <c r="AU172" s="564"/>
      <c r="AV172" s="554"/>
      <c r="AW172" s="564"/>
      <c r="AX172" s="563"/>
      <c r="AY172" s="569"/>
      <c r="AZ172" s="511"/>
      <c r="BA172" s="564"/>
      <c r="BB172" s="520"/>
      <c r="BC172" s="535" t="str">
        <f t="shared" si="28"/>
        <v>Eco-2-2-1</v>
      </c>
      <c r="BD172" s="524"/>
      <c r="BE172" s="525"/>
      <c r="BF172" s="569"/>
      <c r="BG172" s="557"/>
      <c r="BH172" s="559"/>
      <c r="BI172" s="554"/>
      <c r="BJ172" s="564"/>
      <c r="BK172" s="554"/>
      <c r="BL172" s="564"/>
      <c r="BM172" s="554"/>
      <c r="BN172" s="564"/>
      <c r="BO172" s="563"/>
      <c r="BP172" s="75"/>
      <c r="BQ172" s="525"/>
      <c r="BR172" s="525"/>
      <c r="BS172" s="534"/>
      <c r="BT172" s="535"/>
      <c r="BU172" s="524"/>
      <c r="BV172" s="534"/>
    </row>
    <row r="173" spans="1:74" ht="79.8" thickBot="1" x14ac:dyDescent="0.3">
      <c r="A173" s="7" t="s">
        <v>427</v>
      </c>
      <c r="B173" s="7" t="s">
        <v>101</v>
      </c>
      <c r="C173" s="32" t="str">
        <f t="shared" si="25"/>
        <v>Habitat connectivity</v>
      </c>
      <c r="D173" s="153">
        <v>3</v>
      </c>
      <c r="E173" s="146">
        <v>1</v>
      </c>
      <c r="F173" s="31" t="str">
        <f t="shared" si="29"/>
        <v>Eco-2-3-1</v>
      </c>
      <c r="G173" s="239" t="s">
        <v>393</v>
      </c>
      <c r="I173" s="47"/>
      <c r="J173" s="40"/>
      <c r="K173" s="47"/>
      <c r="L173" s="71"/>
      <c r="M173" s="58"/>
      <c r="N173" s="46" t="s">
        <v>236</v>
      </c>
      <c r="O173" s="81" t="s">
        <v>174</v>
      </c>
      <c r="P173" s="51">
        <v>0</v>
      </c>
      <c r="Q173" s="603"/>
      <c r="R173" s="38"/>
      <c r="S173" s="635" t="s">
        <v>1081</v>
      </c>
      <c r="T173" s="624" t="s">
        <v>1044</v>
      </c>
      <c r="U173" s="75"/>
      <c r="V173" s="578"/>
      <c r="W173" s="617"/>
      <c r="X173" s="38"/>
      <c r="Y173" s="511"/>
      <c r="Z173" s="91"/>
      <c r="AA173" s="89"/>
      <c r="AB173" s="89"/>
      <c r="AC173" s="86"/>
      <c r="AD173" s="580"/>
      <c r="AE173" s="85" t="str">
        <f t="shared" si="26"/>
        <v>Eco-2-3-1</v>
      </c>
      <c r="AF173" s="545"/>
      <c r="AG173" s="545"/>
      <c r="AH173" s="75"/>
      <c r="AI173" s="511"/>
      <c r="AJ173" s="38"/>
      <c r="AK173" s="511"/>
      <c r="AL173" s="520"/>
      <c r="AM173" s="521" t="str">
        <f t="shared" si="27"/>
        <v>Eco-2-3-1</v>
      </c>
      <c r="AN173" s="524"/>
      <c r="AO173" s="525"/>
      <c r="AP173" s="75"/>
      <c r="AQ173" s="557"/>
      <c r="AR173" s="554"/>
      <c r="AS173" s="564"/>
      <c r="AT173" s="554"/>
      <c r="AU173" s="564"/>
      <c r="AV173" s="554"/>
      <c r="AW173" s="564"/>
      <c r="AX173" s="563"/>
      <c r="AY173" s="569"/>
      <c r="AZ173" s="511"/>
      <c r="BA173" s="564"/>
      <c r="BB173" s="520"/>
      <c r="BC173" s="535" t="str">
        <f t="shared" si="28"/>
        <v>Eco-2-3-1</v>
      </c>
      <c r="BD173" s="524"/>
      <c r="BE173" s="525"/>
      <c r="BF173" s="569"/>
      <c r="BG173" s="557"/>
      <c r="BH173" s="553"/>
      <c r="BI173" s="554"/>
      <c r="BJ173" s="564"/>
      <c r="BK173" s="554"/>
      <c r="BL173" s="564"/>
      <c r="BM173" s="554"/>
      <c r="BN173" s="564"/>
      <c r="BO173" s="563"/>
      <c r="BP173" s="75"/>
      <c r="BQ173" s="525"/>
      <c r="BR173" s="525"/>
      <c r="BS173" s="534"/>
      <c r="BT173" s="535"/>
      <c r="BU173" s="524"/>
      <c r="BV173" s="534"/>
    </row>
    <row r="174" spans="1:74" ht="145.80000000000001" thickBot="1" x14ac:dyDescent="0.3">
      <c r="A174" s="7" t="s">
        <v>428</v>
      </c>
      <c r="B174" s="7" t="s">
        <v>104</v>
      </c>
      <c r="C174" s="32" t="str">
        <f t="shared" si="25"/>
        <v>Community health and well-being</v>
      </c>
      <c r="D174" s="153">
        <v>1</v>
      </c>
      <c r="E174" s="146">
        <v>1</v>
      </c>
      <c r="F174" s="31" t="str">
        <f t="shared" si="29"/>
        <v>Hea-1-1-1</v>
      </c>
      <c r="G174" s="239" t="s">
        <v>394</v>
      </c>
      <c r="H174" s="571">
        <f>'Weightings Calcs'!J35</f>
        <v>3</v>
      </c>
      <c r="I174" s="143">
        <f>'Weightings Calcs'!K35</f>
        <v>2</v>
      </c>
      <c r="J174" s="94">
        <f>K174/$H174</f>
        <v>0.69228106611284179</v>
      </c>
      <c r="K174" s="63">
        <f>'Weightings Calcs'!$N$35</f>
        <v>2.0768431983385254</v>
      </c>
      <c r="L174" s="70"/>
      <c r="M174" s="58"/>
      <c r="N174" s="46" t="s">
        <v>235</v>
      </c>
      <c r="O174" s="81" t="s">
        <v>174</v>
      </c>
      <c r="P174" s="51">
        <v>0</v>
      </c>
      <c r="Q174" s="602">
        <v>2</v>
      </c>
      <c r="R174" s="49">
        <f>Q174*J174</f>
        <v>1.3845621322256836</v>
      </c>
      <c r="S174" s="635" t="s">
        <v>908</v>
      </c>
      <c r="T174" s="624" t="s">
        <v>1047</v>
      </c>
      <c r="U174" s="75"/>
      <c r="V174" s="538">
        <v>1</v>
      </c>
      <c r="W174" s="614">
        <v>2</v>
      </c>
      <c r="X174" s="50">
        <f>W174*J174</f>
        <v>1.3845621322256836</v>
      </c>
      <c r="Y174" s="60"/>
      <c r="Z174" s="87" t="s">
        <v>255</v>
      </c>
      <c r="AA174" s="88" t="s">
        <v>174</v>
      </c>
      <c r="AB174" s="89"/>
      <c r="AC174" s="90">
        <f>INDEX(lists_progress_status_tbl,MATCH(Z174,lists_progress_status,0),2)</f>
        <v>1</v>
      </c>
      <c r="AD174" s="546">
        <v>0</v>
      </c>
      <c r="AE174" s="85" t="str">
        <f t="shared" si="26"/>
        <v>Hea-1-1-1</v>
      </c>
      <c r="AF174" s="545" t="s">
        <v>1018</v>
      </c>
      <c r="AG174" s="545"/>
      <c r="AH174" s="75"/>
      <c r="AI174" s="62">
        <v>2</v>
      </c>
      <c r="AJ174" s="50">
        <f>AI174*J174</f>
        <v>1.3845621322256836</v>
      </c>
      <c r="AK174" s="519"/>
      <c r="AL174" s="520"/>
      <c r="AM174" s="521" t="str">
        <f t="shared" si="27"/>
        <v>Hea-1-1-1</v>
      </c>
      <c r="AN174" s="524"/>
      <c r="AO174" s="525"/>
      <c r="AP174" s="75"/>
      <c r="AQ174" s="551"/>
      <c r="AR174" s="548"/>
      <c r="AS174" s="547">
        <v>0</v>
      </c>
      <c r="AT174" s="548"/>
      <c r="AU174" s="547">
        <v>0</v>
      </c>
      <c r="AV174" s="548"/>
      <c r="AW174" s="547">
        <v>0</v>
      </c>
      <c r="AX174" s="549">
        <f>AW174*J174</f>
        <v>0</v>
      </c>
      <c r="AY174" s="569"/>
      <c r="AZ174" s="62"/>
      <c r="BA174" s="549">
        <f>AZ174*J174</f>
        <v>0</v>
      </c>
      <c r="BB174" s="520"/>
      <c r="BC174" s="535" t="str">
        <f t="shared" si="28"/>
        <v>Hea-1-1-1</v>
      </c>
      <c r="BD174" s="524"/>
      <c r="BE174" s="525"/>
      <c r="BF174" s="569"/>
      <c r="BG174" s="551"/>
      <c r="BH174" s="552"/>
      <c r="BI174" s="548"/>
      <c r="BJ174" s="547">
        <v>0</v>
      </c>
      <c r="BK174" s="548"/>
      <c r="BL174" s="547">
        <v>0</v>
      </c>
      <c r="BM174" s="548"/>
      <c r="BN174" s="547">
        <v>0</v>
      </c>
      <c r="BO174" s="549">
        <f>BN174*J174</f>
        <v>0</v>
      </c>
      <c r="BP174" s="75"/>
      <c r="BQ174" s="525"/>
      <c r="BR174" s="525"/>
      <c r="BS174" s="534"/>
      <c r="BT174" s="535"/>
      <c r="BU174" s="524"/>
      <c r="BV174" s="534"/>
    </row>
    <row r="175" spans="1:74" ht="106.2" thickBot="1" x14ac:dyDescent="0.3">
      <c r="A175" s="7" t="s">
        <v>428</v>
      </c>
      <c r="B175" s="7" t="s">
        <v>104</v>
      </c>
      <c r="C175" s="32" t="str">
        <f t="shared" si="25"/>
        <v>Community health and well-being</v>
      </c>
      <c r="D175" s="153">
        <v>2</v>
      </c>
      <c r="E175" s="146">
        <v>1</v>
      </c>
      <c r="F175" s="31" t="str">
        <f t="shared" si="29"/>
        <v>Hea-1-2-1</v>
      </c>
      <c r="G175" s="239" t="s">
        <v>395</v>
      </c>
      <c r="I175" s="47"/>
      <c r="J175" s="40"/>
      <c r="K175" s="47"/>
      <c r="L175" s="68"/>
      <c r="M175" s="58"/>
      <c r="N175" s="46" t="s">
        <v>235</v>
      </c>
      <c r="O175" s="81" t="s">
        <v>174</v>
      </c>
      <c r="P175" s="51">
        <v>0</v>
      </c>
      <c r="Q175" s="603"/>
      <c r="R175" s="38"/>
      <c r="S175" s="635"/>
      <c r="T175" s="624" t="s">
        <v>1048</v>
      </c>
      <c r="U175" s="75"/>
      <c r="V175" s="578"/>
      <c r="W175" s="617"/>
      <c r="X175" s="38"/>
      <c r="Y175" s="511"/>
      <c r="Z175" s="91"/>
      <c r="AA175" s="89"/>
      <c r="AB175" s="89"/>
      <c r="AC175" s="86"/>
      <c r="AD175" s="580"/>
      <c r="AE175" s="85" t="str">
        <f t="shared" si="26"/>
        <v>Hea-1-2-1</v>
      </c>
      <c r="AF175" s="545" t="s">
        <v>909</v>
      </c>
      <c r="AG175" s="545"/>
      <c r="AH175" s="75"/>
      <c r="AI175" s="511"/>
      <c r="AJ175" s="38"/>
      <c r="AK175" s="511"/>
      <c r="AL175" s="520"/>
      <c r="AM175" s="521" t="str">
        <f t="shared" si="27"/>
        <v>Hea-1-2-1</v>
      </c>
      <c r="AN175" s="524"/>
      <c r="AO175" s="525"/>
      <c r="AP175" s="75"/>
      <c r="AQ175" s="557"/>
      <c r="AR175" s="554"/>
      <c r="AS175" s="564"/>
      <c r="AT175" s="554"/>
      <c r="AU175" s="564"/>
      <c r="AV175" s="560"/>
      <c r="AW175" s="564"/>
      <c r="AX175" s="563"/>
      <c r="AY175" s="569"/>
      <c r="AZ175" s="511"/>
      <c r="BA175" s="564"/>
      <c r="BB175" s="520"/>
      <c r="BC175" s="535" t="str">
        <f t="shared" si="28"/>
        <v>Hea-1-2-1</v>
      </c>
      <c r="BD175" s="524"/>
      <c r="BE175" s="525"/>
      <c r="BF175" s="569"/>
      <c r="BG175" s="557"/>
      <c r="BH175" s="559"/>
      <c r="BI175" s="554"/>
      <c r="BJ175" s="564"/>
      <c r="BK175" s="554"/>
      <c r="BL175" s="564"/>
      <c r="BM175" s="560"/>
      <c r="BN175" s="564"/>
      <c r="BO175" s="563"/>
      <c r="BP175" s="75"/>
      <c r="BQ175" s="525"/>
      <c r="BR175" s="525"/>
      <c r="BS175" s="534"/>
      <c r="BT175" s="535"/>
      <c r="BU175" s="524"/>
      <c r="BV175" s="534"/>
    </row>
    <row r="176" spans="1:74" ht="53.4" thickBot="1" x14ac:dyDescent="0.3">
      <c r="A176" s="7" t="s">
        <v>428</v>
      </c>
      <c r="B176" s="7" t="s">
        <v>104</v>
      </c>
      <c r="C176" s="32" t="str">
        <f t="shared" si="25"/>
        <v>Community health and well-being</v>
      </c>
      <c r="D176" s="153">
        <v>2</v>
      </c>
      <c r="E176" s="146">
        <v>2</v>
      </c>
      <c r="F176" s="31" t="str">
        <f t="shared" si="29"/>
        <v>Hea-1-2-2</v>
      </c>
      <c r="G176" s="239" t="s">
        <v>349</v>
      </c>
      <c r="I176" s="47"/>
      <c r="J176" s="40"/>
      <c r="K176" s="47"/>
      <c r="L176" s="71"/>
      <c r="M176" s="58"/>
      <c r="N176" s="38"/>
      <c r="O176" s="78"/>
      <c r="P176" s="43"/>
      <c r="Q176" s="603"/>
      <c r="R176" s="38"/>
      <c r="S176" s="635"/>
      <c r="T176" s="624"/>
      <c r="U176" s="75"/>
      <c r="V176" s="578"/>
      <c r="W176" s="617"/>
      <c r="X176" s="38"/>
      <c r="Y176" s="511"/>
      <c r="Z176" s="511"/>
      <c r="AA176" s="78"/>
      <c r="AB176" s="78"/>
      <c r="AC176" s="86"/>
      <c r="AD176" s="513"/>
      <c r="AE176" s="85" t="str">
        <f t="shared" si="26"/>
        <v>Hea-1-2-2</v>
      </c>
      <c r="AF176" s="545"/>
      <c r="AG176" s="545"/>
      <c r="AH176" s="75"/>
      <c r="AI176" s="511"/>
      <c r="AJ176" s="38"/>
      <c r="AK176" s="511"/>
      <c r="AL176" s="520"/>
      <c r="AM176" s="521" t="str">
        <f t="shared" si="27"/>
        <v>Hea-1-2-2</v>
      </c>
      <c r="AN176" s="524"/>
      <c r="AO176" s="526"/>
      <c r="AP176" s="75"/>
      <c r="AQ176" s="562"/>
      <c r="AR176" s="560"/>
      <c r="AS176" s="564"/>
      <c r="AT176" s="554"/>
      <c r="AU176" s="564"/>
      <c r="AV176" s="560"/>
      <c r="AW176" s="564"/>
      <c r="AX176" s="565"/>
      <c r="AY176" s="569"/>
      <c r="AZ176" s="511"/>
      <c r="BA176" s="564"/>
      <c r="BB176" s="520"/>
      <c r="BC176" s="535" t="str">
        <f t="shared" si="28"/>
        <v>Hea-1-2-2</v>
      </c>
      <c r="BD176" s="524"/>
      <c r="BE176" s="526"/>
      <c r="BF176" s="569"/>
      <c r="BG176" s="562"/>
      <c r="BH176" s="559"/>
      <c r="BI176" s="560"/>
      <c r="BJ176" s="564"/>
      <c r="BK176" s="554"/>
      <c r="BL176" s="564"/>
      <c r="BM176" s="560"/>
      <c r="BN176" s="564"/>
      <c r="BO176" s="565"/>
      <c r="BP176" s="75"/>
      <c r="BQ176" s="526"/>
      <c r="BR176" s="526"/>
      <c r="BS176" s="534"/>
      <c r="BT176" s="535"/>
      <c r="BU176" s="524"/>
      <c r="BV176" s="534"/>
    </row>
    <row r="177" spans="1:74" ht="40.200000000000003" thickBot="1" x14ac:dyDescent="0.3">
      <c r="A177" s="7" t="s">
        <v>428</v>
      </c>
      <c r="B177" s="7" t="s">
        <v>104</v>
      </c>
      <c r="C177" s="32" t="str">
        <f t="shared" si="25"/>
        <v>Community health and well-being</v>
      </c>
      <c r="D177" s="153">
        <v>3</v>
      </c>
      <c r="E177" s="146">
        <v>1</v>
      </c>
      <c r="F177" s="31" t="str">
        <f t="shared" si="29"/>
        <v>Hea-1-3-1</v>
      </c>
      <c r="G177" s="239" t="s">
        <v>396</v>
      </c>
      <c r="I177" s="47"/>
      <c r="J177" s="40"/>
      <c r="K177" s="47"/>
      <c r="L177" s="68"/>
      <c r="M177" s="58"/>
      <c r="N177" s="46" t="s">
        <v>235</v>
      </c>
      <c r="O177" s="81" t="s">
        <v>174</v>
      </c>
      <c r="P177" s="51">
        <v>0</v>
      </c>
      <c r="Q177" s="603"/>
      <c r="R177" s="38"/>
      <c r="S177" s="635"/>
      <c r="T177" s="624"/>
      <c r="U177" s="75"/>
      <c r="V177" s="578"/>
      <c r="W177" s="617"/>
      <c r="X177" s="38"/>
      <c r="Y177" s="511"/>
      <c r="Z177" s="91"/>
      <c r="AA177" s="89"/>
      <c r="AB177" s="89"/>
      <c r="AC177" s="86"/>
      <c r="AD177" s="580"/>
      <c r="AE177" s="85" t="str">
        <f t="shared" si="26"/>
        <v>Hea-1-3-1</v>
      </c>
      <c r="AF177" s="545"/>
      <c r="AG177" s="545"/>
      <c r="AH177" s="75"/>
      <c r="AI177" s="511"/>
      <c r="AJ177" s="38"/>
      <c r="AK177" s="511"/>
      <c r="AL177" s="520"/>
      <c r="AM177" s="521" t="str">
        <f t="shared" si="27"/>
        <v>Hea-1-3-1</v>
      </c>
      <c r="AN177" s="524"/>
      <c r="AO177" s="525"/>
      <c r="AP177" s="75"/>
      <c r="AQ177" s="557"/>
      <c r="AR177" s="554"/>
      <c r="AS177" s="564"/>
      <c r="AT177" s="554"/>
      <c r="AU177" s="564"/>
      <c r="AV177" s="554"/>
      <c r="AW177" s="564"/>
      <c r="AX177" s="563"/>
      <c r="AY177" s="569"/>
      <c r="AZ177" s="511"/>
      <c r="BA177" s="564"/>
      <c r="BB177" s="520"/>
      <c r="BC177" s="535" t="str">
        <f t="shared" si="28"/>
        <v>Hea-1-3-1</v>
      </c>
      <c r="BD177" s="524"/>
      <c r="BE177" s="525"/>
      <c r="BF177" s="569"/>
      <c r="BG177" s="557"/>
      <c r="BH177" s="553"/>
      <c r="BI177" s="554"/>
      <c r="BJ177" s="564"/>
      <c r="BK177" s="554"/>
      <c r="BL177" s="564"/>
      <c r="BM177" s="554"/>
      <c r="BN177" s="564"/>
      <c r="BO177" s="563"/>
      <c r="BP177" s="75"/>
      <c r="BQ177" s="525"/>
      <c r="BR177" s="525"/>
      <c r="BS177" s="534"/>
      <c r="BT177" s="535"/>
      <c r="BU177" s="524"/>
      <c r="BV177" s="534"/>
    </row>
    <row r="178" spans="1:74" ht="66.599999999999994" thickBot="1" x14ac:dyDescent="0.3">
      <c r="A178" s="7" t="s">
        <v>428</v>
      </c>
      <c r="B178" s="7" t="s">
        <v>104</v>
      </c>
      <c r="C178" s="32" t="str">
        <f t="shared" si="25"/>
        <v>Community health and well-being</v>
      </c>
      <c r="D178" s="153">
        <v>3</v>
      </c>
      <c r="E178" s="146">
        <v>2</v>
      </c>
      <c r="F178" s="31" t="str">
        <f t="shared" si="29"/>
        <v>Hea-1-3-2</v>
      </c>
      <c r="G178" s="239" t="s">
        <v>348</v>
      </c>
      <c r="I178" s="47"/>
      <c r="J178" s="40"/>
      <c r="K178" s="47"/>
      <c r="L178" s="71"/>
      <c r="M178" s="58"/>
      <c r="N178" s="54"/>
      <c r="O178" s="78"/>
      <c r="P178" s="43"/>
      <c r="Q178" s="603"/>
      <c r="R178" s="38"/>
      <c r="S178" s="635"/>
      <c r="T178" s="624"/>
      <c r="U178" s="75"/>
      <c r="V178" s="578"/>
      <c r="W178" s="617"/>
      <c r="X178" s="38"/>
      <c r="Y178" s="511"/>
      <c r="Z178" s="511"/>
      <c r="AA178" s="78"/>
      <c r="AB178" s="78"/>
      <c r="AC178" s="86"/>
      <c r="AD178" s="513"/>
      <c r="AE178" s="85" t="str">
        <f t="shared" si="26"/>
        <v>Hea-1-3-2</v>
      </c>
      <c r="AF178" s="545"/>
      <c r="AG178" s="545"/>
      <c r="AH178" s="75"/>
      <c r="AI178" s="511"/>
      <c r="AJ178" s="38"/>
      <c r="AK178" s="511"/>
      <c r="AL178" s="520"/>
      <c r="AM178" s="521" t="str">
        <f t="shared" si="27"/>
        <v>Hea-1-3-2</v>
      </c>
      <c r="AN178" s="524"/>
      <c r="AO178" s="525"/>
      <c r="AP178" s="75"/>
      <c r="AQ178" s="557"/>
      <c r="AR178" s="554"/>
      <c r="AS178" s="564"/>
      <c r="AT178" s="554"/>
      <c r="AU178" s="564"/>
      <c r="AV178" s="560"/>
      <c r="AW178" s="564"/>
      <c r="AX178" s="565"/>
      <c r="AY178" s="569"/>
      <c r="AZ178" s="511"/>
      <c r="BA178" s="564"/>
      <c r="BB178" s="520"/>
      <c r="BC178" s="535" t="str">
        <f t="shared" si="28"/>
        <v>Hea-1-3-2</v>
      </c>
      <c r="BD178" s="524"/>
      <c r="BE178" s="525"/>
      <c r="BF178" s="569"/>
      <c r="BG178" s="557"/>
      <c r="BH178" s="559"/>
      <c r="BI178" s="554"/>
      <c r="BJ178" s="564"/>
      <c r="BK178" s="554"/>
      <c r="BL178" s="564"/>
      <c r="BM178" s="560"/>
      <c r="BN178" s="564"/>
      <c r="BO178" s="565"/>
      <c r="BP178" s="75"/>
      <c r="BQ178" s="525"/>
      <c r="BR178" s="525"/>
      <c r="BS178" s="534"/>
      <c r="BT178" s="535"/>
      <c r="BU178" s="524"/>
      <c r="BV178" s="534"/>
    </row>
    <row r="179" spans="1:74" ht="53.4" thickBot="1" x14ac:dyDescent="0.3">
      <c r="A179" s="7" t="s">
        <v>428</v>
      </c>
      <c r="B179" s="7" t="s">
        <v>106</v>
      </c>
      <c r="C179" s="32" t="str">
        <f t="shared" si="25"/>
        <v>Crime prevention</v>
      </c>
      <c r="D179" s="153">
        <v>1</v>
      </c>
      <c r="E179" s="146">
        <v>1</v>
      </c>
      <c r="F179" s="31" t="str">
        <f t="shared" si="29"/>
        <v>Hea-2-1-1</v>
      </c>
      <c r="G179" s="239" t="s">
        <v>216</v>
      </c>
      <c r="H179" s="571">
        <f>'Weightings Calcs'!J36</f>
        <v>2</v>
      </c>
      <c r="I179" s="143">
        <f>'Weightings Calcs'!K36</f>
        <v>2</v>
      </c>
      <c r="J179" s="94">
        <f>K179/$H179</f>
        <v>1.0384215991692627</v>
      </c>
      <c r="K179" s="63">
        <f>'Weightings Calcs'!$N$36</f>
        <v>2.0768431983385254</v>
      </c>
      <c r="L179" s="70"/>
      <c r="M179" s="58"/>
      <c r="N179" s="46" t="s">
        <v>235</v>
      </c>
      <c r="O179" s="81" t="s">
        <v>174</v>
      </c>
      <c r="P179" s="51">
        <v>0</v>
      </c>
      <c r="Q179" s="602">
        <v>1</v>
      </c>
      <c r="R179" s="49">
        <f>Q179*J179</f>
        <v>1.0384215991692627</v>
      </c>
      <c r="S179" s="635" t="s">
        <v>986</v>
      </c>
      <c r="T179" s="624" t="s">
        <v>1049</v>
      </c>
      <c r="U179" s="75"/>
      <c r="V179" s="538">
        <v>1</v>
      </c>
      <c r="W179" s="614">
        <v>2</v>
      </c>
      <c r="X179" s="50">
        <f>W179*J179</f>
        <v>2.0768431983385254</v>
      </c>
      <c r="Y179" s="60"/>
      <c r="Z179" s="87" t="s">
        <v>255</v>
      </c>
      <c r="AA179" s="88" t="s">
        <v>174</v>
      </c>
      <c r="AB179" s="89"/>
      <c r="AC179" s="90">
        <f>INDEX(lists_progress_status_tbl,MATCH(Z179,lists_progress_status,0),2)</f>
        <v>1</v>
      </c>
      <c r="AD179" s="546">
        <v>0</v>
      </c>
      <c r="AE179" s="85" t="str">
        <f t="shared" si="26"/>
        <v>Hea-2-1-1</v>
      </c>
      <c r="AF179" s="545" t="s">
        <v>1050</v>
      </c>
      <c r="AG179" s="545" t="s">
        <v>1051</v>
      </c>
      <c r="AH179" s="75"/>
      <c r="AI179" s="62">
        <v>1</v>
      </c>
      <c r="AJ179" s="50">
        <f>AI179*J179</f>
        <v>1.0384215991692627</v>
      </c>
      <c r="AK179" s="519"/>
      <c r="AL179" s="520"/>
      <c r="AM179" s="521" t="str">
        <f t="shared" si="27"/>
        <v>Hea-2-1-1</v>
      </c>
      <c r="AN179" s="524"/>
      <c r="AO179" s="526"/>
      <c r="AP179" s="75"/>
      <c r="AQ179" s="551"/>
      <c r="AR179" s="548"/>
      <c r="AS179" s="547">
        <v>0</v>
      </c>
      <c r="AT179" s="548"/>
      <c r="AU179" s="547">
        <v>0</v>
      </c>
      <c r="AV179" s="548"/>
      <c r="AW179" s="547">
        <v>0</v>
      </c>
      <c r="AX179" s="549">
        <f>AW179*J179</f>
        <v>0</v>
      </c>
      <c r="AY179" s="569"/>
      <c r="AZ179" s="62"/>
      <c r="BA179" s="549">
        <f>AZ179*J179</f>
        <v>0</v>
      </c>
      <c r="BB179" s="520"/>
      <c r="BC179" s="535" t="str">
        <f t="shared" si="28"/>
        <v>Hea-2-1-1</v>
      </c>
      <c r="BD179" s="524"/>
      <c r="BE179" s="526"/>
      <c r="BF179" s="569"/>
      <c r="BG179" s="551"/>
      <c r="BH179" s="552"/>
      <c r="BI179" s="548"/>
      <c r="BJ179" s="547">
        <v>0</v>
      </c>
      <c r="BK179" s="548"/>
      <c r="BL179" s="547">
        <v>0</v>
      </c>
      <c r="BM179" s="548"/>
      <c r="BN179" s="547">
        <v>0</v>
      </c>
      <c r="BO179" s="549">
        <f>BN179*J179</f>
        <v>0</v>
      </c>
      <c r="BP179" s="75"/>
      <c r="BQ179" s="526"/>
      <c r="BR179" s="526"/>
      <c r="BS179" s="534"/>
      <c r="BT179" s="535"/>
      <c r="BU179" s="524"/>
      <c r="BV179" s="534"/>
    </row>
    <row r="180" spans="1:74" ht="13.8" thickBot="1" x14ac:dyDescent="0.3">
      <c r="A180" s="7" t="s">
        <v>428</v>
      </c>
      <c r="B180" s="7" t="s">
        <v>106</v>
      </c>
      <c r="C180" s="32" t="str">
        <f t="shared" si="25"/>
        <v>Crime prevention</v>
      </c>
      <c r="D180" s="153">
        <v>1</v>
      </c>
      <c r="E180" s="146">
        <v>2</v>
      </c>
      <c r="F180" s="31" t="str">
        <f t="shared" si="29"/>
        <v>Hea-2-1-2</v>
      </c>
      <c r="G180" s="239" t="s">
        <v>217</v>
      </c>
      <c r="I180" s="47"/>
      <c r="J180" s="40"/>
      <c r="K180" s="47"/>
      <c r="L180" s="71"/>
      <c r="M180" s="58"/>
      <c r="N180" s="57"/>
      <c r="O180" s="78"/>
      <c r="P180" s="43"/>
      <c r="Q180" s="603"/>
      <c r="R180" s="38"/>
      <c r="S180" s="635"/>
      <c r="T180" s="624"/>
      <c r="U180" s="75"/>
      <c r="V180" s="578"/>
      <c r="W180" s="617"/>
      <c r="X180" s="38"/>
      <c r="Y180" s="511"/>
      <c r="Z180" s="511"/>
      <c r="AA180" s="78"/>
      <c r="AB180" s="78"/>
      <c r="AC180" s="86"/>
      <c r="AD180" s="513"/>
      <c r="AE180" s="85" t="str">
        <f t="shared" si="26"/>
        <v>Hea-2-1-2</v>
      </c>
      <c r="AF180" s="545"/>
      <c r="AG180" s="545" t="s">
        <v>1052</v>
      </c>
      <c r="AH180" s="75"/>
      <c r="AI180" s="511"/>
      <c r="AJ180" s="38"/>
      <c r="AK180" s="511"/>
      <c r="AL180" s="520"/>
      <c r="AM180" s="521" t="str">
        <f t="shared" si="27"/>
        <v>Hea-2-1-2</v>
      </c>
      <c r="AN180" s="524"/>
      <c r="AO180" s="523"/>
      <c r="AP180" s="75"/>
      <c r="AQ180" s="551"/>
      <c r="AR180" s="548"/>
      <c r="AS180" s="564"/>
      <c r="AT180" s="554"/>
      <c r="AU180" s="564"/>
      <c r="AV180" s="554"/>
      <c r="AW180" s="564"/>
      <c r="AX180" s="565"/>
      <c r="AY180" s="569"/>
      <c r="AZ180" s="511"/>
      <c r="BA180" s="564"/>
      <c r="BB180" s="520"/>
      <c r="BC180" s="535" t="str">
        <f t="shared" si="28"/>
        <v>Hea-2-1-2</v>
      </c>
      <c r="BD180" s="524"/>
      <c r="BE180" s="523"/>
      <c r="BF180" s="569"/>
      <c r="BG180" s="551"/>
      <c r="BH180" s="552"/>
      <c r="BI180" s="548"/>
      <c r="BJ180" s="564"/>
      <c r="BK180" s="554"/>
      <c r="BL180" s="564"/>
      <c r="BM180" s="554"/>
      <c r="BN180" s="564"/>
      <c r="BO180" s="565"/>
      <c r="BP180" s="75"/>
      <c r="BQ180" s="523"/>
      <c r="BR180" s="523"/>
      <c r="BS180" s="534"/>
      <c r="BT180" s="535"/>
      <c r="BU180" s="524"/>
      <c r="BV180" s="534"/>
    </row>
    <row r="181" spans="1:74" ht="14.4" thickBot="1" x14ac:dyDescent="0.3">
      <c r="A181" s="7" t="s">
        <v>428</v>
      </c>
      <c r="B181" s="7" t="s">
        <v>106</v>
      </c>
      <c r="C181" s="32" t="str">
        <f t="shared" si="25"/>
        <v>Crime prevention</v>
      </c>
      <c r="D181" s="153">
        <v>2</v>
      </c>
      <c r="E181" s="146">
        <v>1</v>
      </c>
      <c r="F181" s="31" t="str">
        <f t="shared" si="29"/>
        <v>Hea-2-2-1</v>
      </c>
      <c r="G181" s="239" t="s">
        <v>215</v>
      </c>
      <c r="I181" s="47"/>
      <c r="J181" s="40"/>
      <c r="K181" s="47"/>
      <c r="L181" s="71"/>
      <c r="M181" s="58"/>
      <c r="N181" s="46" t="s">
        <v>236</v>
      </c>
      <c r="O181" s="81" t="s">
        <v>174</v>
      </c>
      <c r="P181" s="51">
        <v>0</v>
      </c>
      <c r="Q181" s="603"/>
      <c r="R181" s="38"/>
      <c r="S181" s="635"/>
      <c r="T181" s="624"/>
      <c r="U181" s="75"/>
      <c r="V181" s="578"/>
      <c r="W181" s="617"/>
      <c r="X181" s="38"/>
      <c r="Y181" s="511"/>
      <c r="Z181" s="91"/>
      <c r="AA181" s="89"/>
      <c r="AB181" s="89"/>
      <c r="AC181" s="86"/>
      <c r="AD181" s="580"/>
      <c r="AE181" s="85" t="str">
        <f t="shared" si="26"/>
        <v>Hea-2-2-1</v>
      </c>
      <c r="AF181" s="545"/>
      <c r="AG181" s="545"/>
      <c r="AH181" s="75"/>
      <c r="AI181" s="511"/>
      <c r="AJ181" s="38"/>
      <c r="AK181" s="511"/>
      <c r="AL181" s="520"/>
      <c r="AM181" s="521" t="str">
        <f t="shared" si="27"/>
        <v>Hea-2-2-1</v>
      </c>
      <c r="AN181" s="524"/>
      <c r="AO181" s="525"/>
      <c r="AP181" s="75"/>
      <c r="AQ181" s="557"/>
      <c r="AR181" s="554"/>
      <c r="AS181" s="564"/>
      <c r="AT181" s="554"/>
      <c r="AU181" s="564"/>
      <c r="AV181" s="554"/>
      <c r="AW181" s="564"/>
      <c r="AX181" s="563"/>
      <c r="AY181" s="569"/>
      <c r="AZ181" s="511"/>
      <c r="BA181" s="564"/>
      <c r="BB181" s="520"/>
      <c r="BC181" s="535" t="str">
        <f t="shared" si="28"/>
        <v>Hea-2-2-1</v>
      </c>
      <c r="BD181" s="524"/>
      <c r="BE181" s="525"/>
      <c r="BF181" s="569"/>
      <c r="BG181" s="557"/>
      <c r="BH181" s="553"/>
      <c r="BI181" s="554"/>
      <c r="BJ181" s="564"/>
      <c r="BK181" s="554"/>
      <c r="BL181" s="564"/>
      <c r="BM181" s="554"/>
      <c r="BN181" s="564"/>
      <c r="BO181" s="563"/>
      <c r="BP181" s="75"/>
      <c r="BQ181" s="525"/>
      <c r="BR181" s="525"/>
      <c r="BS181" s="534"/>
      <c r="BT181" s="535"/>
      <c r="BU181" s="524"/>
      <c r="BV181" s="534"/>
    </row>
    <row r="182" spans="1:74" ht="27" thickBot="1" x14ac:dyDescent="0.3">
      <c r="A182" s="7" t="s">
        <v>428</v>
      </c>
      <c r="B182" s="7" t="s">
        <v>106</v>
      </c>
      <c r="C182" s="32" t="str">
        <f t="shared" si="25"/>
        <v>Crime prevention</v>
      </c>
      <c r="D182" s="153">
        <v>2</v>
      </c>
      <c r="E182" s="146">
        <v>2</v>
      </c>
      <c r="F182" s="31" t="str">
        <f t="shared" si="29"/>
        <v>Hea-2-2-2</v>
      </c>
      <c r="G182" s="239" t="s">
        <v>218</v>
      </c>
      <c r="I182" s="47"/>
      <c r="J182" s="40"/>
      <c r="K182" s="47"/>
      <c r="L182" s="71"/>
      <c r="M182" s="58"/>
      <c r="N182" s="57"/>
      <c r="O182" s="78"/>
      <c r="P182" s="43"/>
      <c r="Q182" s="603"/>
      <c r="R182" s="38"/>
      <c r="S182" s="635"/>
      <c r="T182" s="624"/>
      <c r="U182" s="75"/>
      <c r="V182" s="578"/>
      <c r="W182" s="617"/>
      <c r="X182" s="38"/>
      <c r="Y182" s="511"/>
      <c r="Z182" s="511"/>
      <c r="AA182" s="78"/>
      <c r="AB182" s="78"/>
      <c r="AC182" s="86"/>
      <c r="AD182" s="513"/>
      <c r="AE182" s="85" t="str">
        <f t="shared" si="26"/>
        <v>Hea-2-2-2</v>
      </c>
      <c r="AF182" s="545"/>
      <c r="AG182" s="545"/>
      <c r="AH182" s="75"/>
      <c r="AI182" s="511"/>
      <c r="AJ182" s="38"/>
      <c r="AK182" s="511"/>
      <c r="AL182" s="520"/>
      <c r="AM182" s="521" t="str">
        <f t="shared" si="27"/>
        <v>Hea-2-2-2</v>
      </c>
      <c r="AN182" s="524"/>
      <c r="AO182" s="525"/>
      <c r="AP182" s="75"/>
      <c r="AQ182" s="557"/>
      <c r="AR182" s="554"/>
      <c r="AS182" s="564"/>
      <c r="AT182" s="554"/>
      <c r="AU182" s="564"/>
      <c r="AV182" s="560"/>
      <c r="AW182" s="564"/>
      <c r="AX182" s="565"/>
      <c r="AY182" s="569"/>
      <c r="AZ182" s="511"/>
      <c r="BA182" s="564"/>
      <c r="BB182" s="520"/>
      <c r="BC182" s="535" t="str">
        <f t="shared" si="28"/>
        <v>Hea-2-2-2</v>
      </c>
      <c r="BD182" s="524"/>
      <c r="BE182" s="525"/>
      <c r="BF182" s="569"/>
      <c r="BG182" s="557"/>
      <c r="BH182" s="559"/>
      <c r="BI182" s="554"/>
      <c r="BJ182" s="564"/>
      <c r="BK182" s="554"/>
      <c r="BL182" s="564"/>
      <c r="BM182" s="560"/>
      <c r="BN182" s="564"/>
      <c r="BO182" s="565"/>
      <c r="BP182" s="75"/>
      <c r="BQ182" s="525"/>
      <c r="BR182" s="525"/>
      <c r="BS182" s="534"/>
      <c r="BT182" s="535"/>
      <c r="BU182" s="524"/>
      <c r="BV182" s="534"/>
    </row>
    <row r="183" spans="1:74" ht="93" thickBot="1" x14ac:dyDescent="0.3">
      <c r="A183" s="7" t="s">
        <v>429</v>
      </c>
      <c r="B183" s="7" t="s">
        <v>108</v>
      </c>
      <c r="C183" s="32" t="str">
        <f t="shared" si="25"/>
        <v>Heritage assessment and management</v>
      </c>
      <c r="D183" s="153">
        <v>1</v>
      </c>
      <c r="E183" s="146">
        <v>1</v>
      </c>
      <c r="F183" s="31" t="str">
        <f t="shared" si="29"/>
        <v>Her-1-1-1</v>
      </c>
      <c r="G183" s="239" t="s">
        <v>340</v>
      </c>
      <c r="H183" s="571">
        <f>'Weightings Calcs'!J37</f>
        <v>3</v>
      </c>
      <c r="I183" s="143">
        <f>'Weightings Calcs'!K37</f>
        <v>4</v>
      </c>
      <c r="J183" s="94">
        <f>K183/$H183</f>
        <v>1.3845621322256836</v>
      </c>
      <c r="K183" s="63">
        <f>'Weightings Calcs'!$N$37</f>
        <v>4.1536863966770508</v>
      </c>
      <c r="L183" s="70"/>
      <c r="M183" s="58"/>
      <c r="N183" s="46" t="s">
        <v>235</v>
      </c>
      <c r="O183" s="81" t="s">
        <v>174</v>
      </c>
      <c r="P183" s="51">
        <v>0</v>
      </c>
      <c r="Q183" s="602">
        <v>1</v>
      </c>
      <c r="R183" s="49">
        <f>Q183*J183</f>
        <v>1.3845621322256836</v>
      </c>
      <c r="S183" s="545" t="s">
        <v>1056</v>
      </c>
      <c r="T183" s="624" t="s">
        <v>1055</v>
      </c>
      <c r="U183" s="75"/>
      <c r="V183" s="538">
        <v>1</v>
      </c>
      <c r="W183" s="614">
        <v>2</v>
      </c>
      <c r="X183" s="50">
        <f>W183*J183</f>
        <v>2.7691242644513672</v>
      </c>
      <c r="Y183" s="60"/>
      <c r="Z183" s="87" t="s">
        <v>255</v>
      </c>
      <c r="AA183" s="88" t="s">
        <v>174</v>
      </c>
      <c r="AB183" s="89"/>
      <c r="AC183" s="90">
        <f>INDEX(lists_progress_status_tbl,MATCH(Z183,lists_progress_status,0),2)</f>
        <v>1</v>
      </c>
      <c r="AD183" s="546">
        <v>0</v>
      </c>
      <c r="AE183" s="85" t="str">
        <f t="shared" si="26"/>
        <v>Her-1-1-1</v>
      </c>
      <c r="AF183" s="545" t="s">
        <v>1019</v>
      </c>
      <c r="AG183" s="545" t="s">
        <v>1049</v>
      </c>
      <c r="AH183" s="75"/>
      <c r="AI183" s="62">
        <v>0</v>
      </c>
      <c r="AJ183" s="50">
        <f>AI183*J183</f>
        <v>0</v>
      </c>
      <c r="AK183" s="519"/>
      <c r="AL183" s="520"/>
      <c r="AM183" s="521" t="str">
        <f t="shared" si="27"/>
        <v>Her-1-1-1</v>
      </c>
      <c r="AN183" s="524"/>
      <c r="AO183" s="525"/>
      <c r="AP183" s="75"/>
      <c r="AQ183" s="551"/>
      <c r="AR183" s="548"/>
      <c r="AS183" s="547">
        <v>0</v>
      </c>
      <c r="AT183" s="548"/>
      <c r="AU183" s="547">
        <v>0</v>
      </c>
      <c r="AV183" s="548"/>
      <c r="AW183" s="547">
        <v>0</v>
      </c>
      <c r="AX183" s="549">
        <f>AW183*J183</f>
        <v>0</v>
      </c>
      <c r="AY183" s="569"/>
      <c r="AZ183" s="62"/>
      <c r="BA183" s="549">
        <f>AZ183*J183</f>
        <v>0</v>
      </c>
      <c r="BB183" s="520"/>
      <c r="BC183" s="535" t="str">
        <f t="shared" si="28"/>
        <v>Her-1-1-1</v>
      </c>
      <c r="BD183" s="524"/>
      <c r="BE183" s="525"/>
      <c r="BF183" s="569"/>
      <c r="BG183" s="551"/>
      <c r="BH183" s="552"/>
      <c r="BI183" s="548"/>
      <c r="BJ183" s="547">
        <v>0</v>
      </c>
      <c r="BK183" s="548"/>
      <c r="BL183" s="547">
        <v>0</v>
      </c>
      <c r="BM183" s="548"/>
      <c r="BN183" s="547">
        <v>0</v>
      </c>
      <c r="BO183" s="549">
        <f>BN183*J183</f>
        <v>0</v>
      </c>
      <c r="BP183" s="75"/>
      <c r="BQ183" s="525"/>
      <c r="BR183" s="525"/>
      <c r="BS183" s="534"/>
      <c r="BT183" s="535"/>
      <c r="BU183" s="524"/>
      <c r="BV183" s="534"/>
    </row>
    <row r="184" spans="1:74" ht="40.200000000000003" thickBot="1" x14ac:dyDescent="0.3">
      <c r="A184" s="7" t="s">
        <v>429</v>
      </c>
      <c r="B184" s="7" t="s">
        <v>108</v>
      </c>
      <c r="C184" s="32" t="str">
        <f t="shared" ref="C184:C224" si="30">INDEX(credits_table,MATCH(B184,credits_name,0),2)</f>
        <v>Heritage assessment and management</v>
      </c>
      <c r="D184" s="153">
        <v>1</v>
      </c>
      <c r="E184" s="146">
        <v>2</v>
      </c>
      <c r="F184" s="31" t="str">
        <f t="shared" si="29"/>
        <v>Her-1-1-2</v>
      </c>
      <c r="G184" s="239" t="s">
        <v>219</v>
      </c>
      <c r="I184" s="47"/>
      <c r="J184" s="40"/>
      <c r="K184" s="47"/>
      <c r="L184" s="71"/>
      <c r="M184" s="58"/>
      <c r="N184" s="56"/>
      <c r="O184" s="78"/>
      <c r="P184" s="43"/>
      <c r="Q184" s="603"/>
      <c r="R184" s="38"/>
      <c r="S184" s="540" t="s">
        <v>910</v>
      </c>
      <c r="T184" s="624" t="s">
        <v>1053</v>
      </c>
      <c r="U184" s="75"/>
      <c r="V184" s="578"/>
      <c r="W184" s="617"/>
      <c r="X184" s="38"/>
      <c r="Y184" s="511"/>
      <c r="Z184" s="511"/>
      <c r="AA184" s="78"/>
      <c r="AB184" s="78"/>
      <c r="AC184" s="86"/>
      <c r="AD184" s="513"/>
      <c r="AE184" s="85" t="str">
        <f t="shared" si="26"/>
        <v>Her-1-1-2</v>
      </c>
      <c r="AF184" s="545"/>
      <c r="AG184" s="540"/>
      <c r="AH184" s="75"/>
      <c r="AI184" s="511"/>
      <c r="AJ184" s="38"/>
      <c r="AK184" s="511"/>
      <c r="AL184" s="520"/>
      <c r="AM184" s="521" t="str">
        <f t="shared" si="27"/>
        <v>Her-1-1-2</v>
      </c>
      <c r="AN184" s="524"/>
      <c r="AO184" s="526"/>
      <c r="AP184" s="75"/>
      <c r="AQ184" s="562"/>
      <c r="AR184" s="560"/>
      <c r="AS184" s="564"/>
      <c r="AT184" s="554"/>
      <c r="AU184" s="564"/>
      <c r="AV184" s="560"/>
      <c r="AW184" s="564"/>
      <c r="AX184" s="565"/>
      <c r="AY184" s="569"/>
      <c r="AZ184" s="511"/>
      <c r="BA184" s="564"/>
      <c r="BB184" s="520"/>
      <c r="BC184" s="535" t="str">
        <f t="shared" si="28"/>
        <v>Her-1-1-2</v>
      </c>
      <c r="BD184" s="524"/>
      <c r="BE184" s="526"/>
      <c r="BF184" s="569"/>
      <c r="BG184" s="562"/>
      <c r="BH184" s="559"/>
      <c r="BI184" s="560"/>
      <c r="BJ184" s="564"/>
      <c r="BK184" s="554"/>
      <c r="BL184" s="564"/>
      <c r="BM184" s="560"/>
      <c r="BN184" s="564"/>
      <c r="BO184" s="565"/>
      <c r="BP184" s="75"/>
      <c r="BQ184" s="526"/>
      <c r="BR184" s="526"/>
      <c r="BS184" s="534"/>
      <c r="BT184" s="535"/>
      <c r="BU184" s="524"/>
      <c r="BV184" s="534"/>
    </row>
    <row r="185" spans="1:74" ht="27" thickBot="1" x14ac:dyDescent="0.3">
      <c r="A185" s="7" t="s">
        <v>429</v>
      </c>
      <c r="B185" s="7" t="s">
        <v>108</v>
      </c>
      <c r="C185" s="32" t="str">
        <f t="shared" si="30"/>
        <v>Heritage assessment and management</v>
      </c>
      <c r="D185" s="153">
        <v>2</v>
      </c>
      <c r="E185" s="146">
        <v>1</v>
      </c>
      <c r="F185" s="31" t="str">
        <f t="shared" si="29"/>
        <v>Her-1-2-1</v>
      </c>
      <c r="G185" s="239" t="s">
        <v>17</v>
      </c>
      <c r="I185" s="47"/>
      <c r="J185" s="40"/>
      <c r="K185" s="47"/>
      <c r="L185" s="71"/>
      <c r="M185" s="58"/>
      <c r="N185" s="46" t="s">
        <v>236</v>
      </c>
      <c r="O185" s="81" t="s">
        <v>174</v>
      </c>
      <c r="P185" s="51">
        <v>0</v>
      </c>
      <c r="Q185" s="603"/>
      <c r="R185" s="38"/>
      <c r="S185" s="635"/>
      <c r="T185" s="624" t="s">
        <v>1054</v>
      </c>
      <c r="U185" s="75"/>
      <c r="V185" s="578"/>
      <c r="W185" s="617"/>
      <c r="X185" s="38"/>
      <c r="Y185" s="511"/>
      <c r="Z185" s="91"/>
      <c r="AA185" s="89"/>
      <c r="AB185" s="89"/>
      <c r="AC185" s="86"/>
      <c r="AD185" s="580"/>
      <c r="AE185" s="85" t="str">
        <f t="shared" si="26"/>
        <v>Her-1-2-1</v>
      </c>
      <c r="AF185" s="545"/>
      <c r="AG185" s="545"/>
      <c r="AH185" s="75"/>
      <c r="AI185" s="511"/>
      <c r="AJ185" s="38"/>
      <c r="AK185" s="511"/>
      <c r="AL185" s="520"/>
      <c r="AM185" s="521" t="str">
        <f t="shared" si="27"/>
        <v>Her-1-2-1</v>
      </c>
      <c r="AN185" s="524"/>
      <c r="AO185" s="523"/>
      <c r="AP185" s="75"/>
      <c r="AQ185" s="551"/>
      <c r="AR185" s="548"/>
      <c r="AS185" s="564"/>
      <c r="AT185" s="554"/>
      <c r="AU185" s="564"/>
      <c r="AV185" s="554"/>
      <c r="AW185" s="564"/>
      <c r="AX185" s="563"/>
      <c r="AY185" s="569"/>
      <c r="AZ185" s="511"/>
      <c r="BA185" s="564"/>
      <c r="BB185" s="520"/>
      <c r="BC185" s="535" t="str">
        <f t="shared" si="28"/>
        <v>Her-1-2-1</v>
      </c>
      <c r="BD185" s="524"/>
      <c r="BE185" s="523"/>
      <c r="BF185" s="569"/>
      <c r="BG185" s="551"/>
      <c r="BH185" s="552"/>
      <c r="BI185" s="548"/>
      <c r="BJ185" s="564"/>
      <c r="BK185" s="554"/>
      <c r="BL185" s="564"/>
      <c r="BM185" s="554"/>
      <c r="BN185" s="564"/>
      <c r="BO185" s="563"/>
      <c r="BP185" s="75"/>
      <c r="BQ185" s="523"/>
      <c r="BR185" s="523"/>
      <c r="BS185" s="534"/>
      <c r="BT185" s="535"/>
      <c r="BU185" s="524"/>
      <c r="BV185" s="534"/>
    </row>
    <row r="186" spans="1:74" ht="26.4" x14ac:dyDescent="0.25">
      <c r="A186" s="7" t="s">
        <v>429</v>
      </c>
      <c r="B186" s="7" t="s">
        <v>108</v>
      </c>
      <c r="C186" s="32" t="str">
        <f t="shared" si="30"/>
        <v>Heritage assessment and management</v>
      </c>
      <c r="D186" s="153">
        <v>2</v>
      </c>
      <c r="E186" s="146">
        <v>2</v>
      </c>
      <c r="F186" s="31" t="str">
        <f t="shared" si="29"/>
        <v>Her-1-2-2</v>
      </c>
      <c r="G186" s="239" t="s">
        <v>341</v>
      </c>
      <c r="I186" s="47"/>
      <c r="J186" s="40"/>
      <c r="K186" s="47"/>
      <c r="L186" s="71"/>
      <c r="M186" s="58"/>
      <c r="N186" s="54"/>
      <c r="O186" s="78"/>
      <c r="P186" s="43"/>
      <c r="Q186" s="603"/>
      <c r="R186" s="38"/>
      <c r="S186" s="635"/>
      <c r="T186" s="624"/>
      <c r="U186" s="75"/>
      <c r="V186" s="578"/>
      <c r="W186" s="617"/>
      <c r="X186" s="38"/>
      <c r="Y186" s="511"/>
      <c r="Z186" s="511"/>
      <c r="AA186" s="78"/>
      <c r="AB186" s="78"/>
      <c r="AC186" s="86"/>
      <c r="AD186" s="513"/>
      <c r="AE186" s="85" t="str">
        <f t="shared" si="26"/>
        <v>Her-1-2-2</v>
      </c>
      <c r="AF186" s="545"/>
      <c r="AG186" s="545"/>
      <c r="AH186" s="75"/>
      <c r="AI186" s="511"/>
      <c r="AJ186" s="38"/>
      <c r="AK186" s="511"/>
      <c r="AL186" s="520"/>
      <c r="AM186" s="521" t="str">
        <f t="shared" si="27"/>
        <v>Her-1-2-2</v>
      </c>
      <c r="AN186" s="524"/>
      <c r="AO186" s="525"/>
      <c r="AP186" s="75"/>
      <c r="AQ186" s="557"/>
      <c r="AR186" s="554"/>
      <c r="AS186" s="564"/>
      <c r="AT186" s="554"/>
      <c r="AU186" s="564"/>
      <c r="AV186" s="554"/>
      <c r="AW186" s="564"/>
      <c r="AX186" s="565"/>
      <c r="AY186" s="569"/>
      <c r="AZ186" s="511"/>
      <c r="BA186" s="564"/>
      <c r="BB186" s="520"/>
      <c r="BC186" s="535" t="str">
        <f t="shared" si="28"/>
        <v>Her-1-2-2</v>
      </c>
      <c r="BD186" s="524"/>
      <c r="BE186" s="525"/>
      <c r="BF186" s="569"/>
      <c r="BG186" s="557"/>
      <c r="BH186" s="553"/>
      <c r="BI186" s="554"/>
      <c r="BJ186" s="564"/>
      <c r="BK186" s="554"/>
      <c r="BL186" s="564"/>
      <c r="BM186" s="554"/>
      <c r="BN186" s="564"/>
      <c r="BO186" s="565"/>
      <c r="BP186" s="75"/>
      <c r="BQ186" s="525"/>
      <c r="BR186" s="525"/>
      <c r="BS186" s="534"/>
      <c r="BT186" s="535"/>
      <c r="BU186" s="524"/>
      <c r="BV186" s="534"/>
    </row>
    <row r="187" spans="1:74" ht="39.6" x14ac:dyDescent="0.25">
      <c r="A187" s="7" t="s">
        <v>429</v>
      </c>
      <c r="B187" s="7" t="s">
        <v>108</v>
      </c>
      <c r="C187" s="32" t="str">
        <f t="shared" si="30"/>
        <v>Heritage assessment and management</v>
      </c>
      <c r="D187" s="153">
        <v>2</v>
      </c>
      <c r="E187" s="146">
        <v>3</v>
      </c>
      <c r="F187" s="31" t="str">
        <f t="shared" si="29"/>
        <v>Her-1-2-3</v>
      </c>
      <c r="G187" s="239" t="s">
        <v>220</v>
      </c>
      <c r="I187" s="47"/>
      <c r="J187" s="40"/>
      <c r="K187" s="47"/>
      <c r="L187" s="71"/>
      <c r="M187" s="58"/>
      <c r="N187" s="38"/>
      <c r="O187" s="78"/>
      <c r="P187" s="43"/>
      <c r="Q187" s="603"/>
      <c r="R187" s="38"/>
      <c r="S187" s="635"/>
      <c r="T187" s="624"/>
      <c r="U187" s="75"/>
      <c r="V187" s="578"/>
      <c r="W187" s="617"/>
      <c r="X187" s="38"/>
      <c r="Y187" s="511"/>
      <c r="Z187" s="511"/>
      <c r="AA187" s="78"/>
      <c r="AB187" s="78"/>
      <c r="AC187" s="86"/>
      <c r="AD187" s="513"/>
      <c r="AE187" s="85" t="str">
        <f t="shared" si="26"/>
        <v>Her-1-2-3</v>
      </c>
      <c r="AF187" s="545"/>
      <c r="AG187" s="545"/>
      <c r="AH187" s="75"/>
      <c r="AI187" s="511"/>
      <c r="AJ187" s="38"/>
      <c r="AK187" s="511"/>
      <c r="AL187" s="520"/>
      <c r="AM187" s="521" t="str">
        <f t="shared" si="27"/>
        <v>Her-1-2-3</v>
      </c>
      <c r="AN187" s="524"/>
      <c r="AO187" s="525"/>
      <c r="AP187" s="75"/>
      <c r="AQ187" s="557"/>
      <c r="AR187" s="554"/>
      <c r="AS187" s="564"/>
      <c r="AT187" s="554"/>
      <c r="AU187" s="564"/>
      <c r="AV187" s="560"/>
      <c r="AW187" s="564"/>
      <c r="AX187" s="565"/>
      <c r="AY187" s="569"/>
      <c r="AZ187" s="511"/>
      <c r="BA187" s="564"/>
      <c r="BB187" s="520"/>
      <c r="BC187" s="535" t="str">
        <f t="shared" si="28"/>
        <v>Her-1-2-3</v>
      </c>
      <c r="BD187" s="524"/>
      <c r="BE187" s="525"/>
      <c r="BF187" s="569"/>
      <c r="BG187" s="557"/>
      <c r="BH187" s="559"/>
      <c r="BI187" s="554"/>
      <c r="BJ187" s="564"/>
      <c r="BK187" s="554"/>
      <c r="BL187" s="564"/>
      <c r="BM187" s="560"/>
      <c r="BN187" s="564"/>
      <c r="BO187" s="565"/>
      <c r="BP187" s="75"/>
      <c r="BQ187" s="525"/>
      <c r="BR187" s="525"/>
      <c r="BS187" s="534"/>
      <c r="BT187" s="535"/>
      <c r="BU187" s="524"/>
      <c r="BV187" s="534"/>
    </row>
    <row r="188" spans="1:74" ht="27" thickBot="1" x14ac:dyDescent="0.3">
      <c r="A188" s="7" t="s">
        <v>429</v>
      </c>
      <c r="B188" s="7" t="s">
        <v>108</v>
      </c>
      <c r="C188" s="32" t="str">
        <f t="shared" si="30"/>
        <v>Heritage assessment and management</v>
      </c>
      <c r="D188" s="153">
        <v>2</v>
      </c>
      <c r="E188" s="146">
        <v>4</v>
      </c>
      <c r="F188" s="31" t="str">
        <f t="shared" si="29"/>
        <v>Her-1-2-4</v>
      </c>
      <c r="G188" s="239" t="s">
        <v>342</v>
      </c>
      <c r="I188" s="47"/>
      <c r="J188" s="40"/>
      <c r="K188" s="47"/>
      <c r="L188" s="71"/>
      <c r="M188" s="58"/>
      <c r="N188" s="38"/>
      <c r="O188" s="78"/>
      <c r="P188" s="43"/>
      <c r="Q188" s="603"/>
      <c r="R188" s="38"/>
      <c r="S188" s="635"/>
      <c r="T188" s="624"/>
      <c r="U188" s="75"/>
      <c r="V188" s="578"/>
      <c r="W188" s="617"/>
      <c r="X188" s="38"/>
      <c r="Y188" s="511"/>
      <c r="Z188" s="511"/>
      <c r="AA188" s="78"/>
      <c r="AB188" s="78"/>
      <c r="AC188" s="86"/>
      <c r="AD188" s="513"/>
      <c r="AE188" s="85" t="str">
        <f t="shared" si="26"/>
        <v>Her-1-2-4</v>
      </c>
      <c r="AF188" s="545"/>
      <c r="AG188" s="545"/>
      <c r="AH188" s="75"/>
      <c r="AI188" s="511"/>
      <c r="AJ188" s="38"/>
      <c r="AK188" s="511"/>
      <c r="AL188" s="520"/>
      <c r="AM188" s="521" t="str">
        <f t="shared" si="27"/>
        <v>Her-1-2-4</v>
      </c>
      <c r="AN188" s="524"/>
      <c r="AO188" s="525"/>
      <c r="AP188" s="75"/>
      <c r="AQ188" s="557"/>
      <c r="AR188" s="554"/>
      <c r="AS188" s="564"/>
      <c r="AT188" s="554"/>
      <c r="AU188" s="564"/>
      <c r="AV188" s="554"/>
      <c r="AW188" s="564"/>
      <c r="AX188" s="565"/>
      <c r="AY188" s="569"/>
      <c r="AZ188" s="511"/>
      <c r="BA188" s="564"/>
      <c r="BB188" s="520"/>
      <c r="BC188" s="535" t="str">
        <f t="shared" si="28"/>
        <v>Her-1-2-4</v>
      </c>
      <c r="BD188" s="524"/>
      <c r="BE188" s="525"/>
      <c r="BF188" s="569"/>
      <c r="BG188" s="557"/>
      <c r="BH188" s="559"/>
      <c r="BI188" s="554"/>
      <c r="BJ188" s="564"/>
      <c r="BK188" s="554"/>
      <c r="BL188" s="564"/>
      <c r="BM188" s="554"/>
      <c r="BN188" s="564"/>
      <c r="BO188" s="565"/>
      <c r="BP188" s="75"/>
      <c r="BQ188" s="525"/>
      <c r="BR188" s="525"/>
      <c r="BS188" s="534"/>
      <c r="BT188" s="535"/>
      <c r="BU188" s="524"/>
      <c r="BV188" s="534"/>
    </row>
    <row r="189" spans="1:74" ht="14.4" thickBot="1" x14ac:dyDescent="0.3">
      <c r="A189" s="7" t="s">
        <v>429</v>
      </c>
      <c r="B189" s="7" t="s">
        <v>108</v>
      </c>
      <c r="C189" s="32" t="str">
        <f t="shared" si="30"/>
        <v>Heritage assessment and management</v>
      </c>
      <c r="D189" s="153">
        <v>3</v>
      </c>
      <c r="E189" s="146">
        <v>1</v>
      </c>
      <c r="F189" s="31" t="str">
        <f t="shared" si="29"/>
        <v>Her-1-3-1</v>
      </c>
      <c r="G189" s="239" t="s">
        <v>18</v>
      </c>
      <c r="I189" s="47"/>
      <c r="J189" s="40"/>
      <c r="K189" s="47"/>
      <c r="L189" s="71"/>
      <c r="M189" s="58"/>
      <c r="N189" s="46" t="s">
        <v>236</v>
      </c>
      <c r="O189" s="81" t="s">
        <v>174</v>
      </c>
      <c r="P189" s="51">
        <v>0</v>
      </c>
      <c r="Q189" s="603"/>
      <c r="R189" s="38"/>
      <c r="S189" s="635"/>
      <c r="T189" s="624"/>
      <c r="U189" s="75"/>
      <c r="V189" s="578"/>
      <c r="W189" s="617"/>
      <c r="X189" s="38"/>
      <c r="Y189" s="511"/>
      <c r="Z189" s="91"/>
      <c r="AA189" s="89"/>
      <c r="AB189" s="89"/>
      <c r="AC189" s="86"/>
      <c r="AD189" s="580"/>
      <c r="AE189" s="85" t="str">
        <f t="shared" si="26"/>
        <v>Her-1-3-1</v>
      </c>
      <c r="AF189" s="545"/>
      <c r="AG189" s="545"/>
      <c r="AH189" s="75"/>
      <c r="AI189" s="511"/>
      <c r="AJ189" s="38"/>
      <c r="AK189" s="511"/>
      <c r="AL189" s="520"/>
      <c r="AM189" s="521" t="str">
        <f t="shared" si="27"/>
        <v>Her-1-3-1</v>
      </c>
      <c r="AN189" s="524"/>
      <c r="AO189" s="526"/>
      <c r="AP189" s="75"/>
      <c r="AQ189" s="562"/>
      <c r="AR189" s="560"/>
      <c r="AS189" s="564"/>
      <c r="AT189" s="554"/>
      <c r="AU189" s="564"/>
      <c r="AV189" s="560"/>
      <c r="AW189" s="564"/>
      <c r="AX189" s="563"/>
      <c r="AY189" s="569"/>
      <c r="AZ189" s="511"/>
      <c r="BA189" s="564"/>
      <c r="BB189" s="520"/>
      <c r="BC189" s="535" t="str">
        <f t="shared" si="28"/>
        <v>Her-1-3-1</v>
      </c>
      <c r="BD189" s="524"/>
      <c r="BE189" s="526"/>
      <c r="BF189" s="569"/>
      <c r="BG189" s="562"/>
      <c r="BH189" s="559"/>
      <c r="BI189" s="560"/>
      <c r="BJ189" s="564"/>
      <c r="BK189" s="554"/>
      <c r="BL189" s="564"/>
      <c r="BM189" s="560"/>
      <c r="BN189" s="564"/>
      <c r="BO189" s="563"/>
      <c r="BP189" s="75"/>
      <c r="BQ189" s="526"/>
      <c r="BR189" s="526"/>
      <c r="BS189" s="534"/>
      <c r="BT189" s="535"/>
      <c r="BU189" s="524"/>
      <c r="BV189" s="534"/>
    </row>
    <row r="190" spans="1:74" ht="27" thickBot="1" x14ac:dyDescent="0.3">
      <c r="A190" s="7" t="s">
        <v>429</v>
      </c>
      <c r="B190" s="7" t="s">
        <v>108</v>
      </c>
      <c r="C190" s="32" t="str">
        <f t="shared" si="30"/>
        <v>Heritage assessment and management</v>
      </c>
      <c r="D190" s="153">
        <v>3</v>
      </c>
      <c r="E190" s="146">
        <v>2</v>
      </c>
      <c r="F190" s="31" t="str">
        <f t="shared" si="29"/>
        <v>Her-1-3-2</v>
      </c>
      <c r="G190" s="239" t="s">
        <v>343</v>
      </c>
      <c r="I190" s="47"/>
      <c r="J190" s="40"/>
      <c r="K190" s="47"/>
      <c r="L190" s="71"/>
      <c r="M190" s="58"/>
      <c r="N190" s="54"/>
      <c r="O190" s="78"/>
      <c r="P190" s="43"/>
      <c r="Q190" s="603"/>
      <c r="R190" s="38"/>
      <c r="S190" s="635"/>
      <c r="T190" s="624"/>
      <c r="U190" s="75"/>
      <c r="V190" s="578"/>
      <c r="W190" s="617"/>
      <c r="X190" s="38"/>
      <c r="Y190" s="511"/>
      <c r="Z190" s="511"/>
      <c r="AA190" s="78"/>
      <c r="AB190" s="78"/>
      <c r="AC190" s="86"/>
      <c r="AD190" s="513"/>
      <c r="AE190" s="85" t="str">
        <f t="shared" si="26"/>
        <v>Her-1-3-2</v>
      </c>
      <c r="AF190" s="545"/>
      <c r="AG190" s="545"/>
      <c r="AH190" s="75"/>
      <c r="AI190" s="511"/>
      <c r="AJ190" s="38"/>
      <c r="AK190" s="511"/>
      <c r="AL190" s="520"/>
      <c r="AM190" s="521" t="str">
        <f t="shared" si="27"/>
        <v>Her-1-3-2</v>
      </c>
      <c r="AN190" s="524"/>
      <c r="AO190" s="523"/>
      <c r="AP190" s="75"/>
      <c r="AQ190" s="551"/>
      <c r="AR190" s="548"/>
      <c r="AS190" s="564"/>
      <c r="AT190" s="554"/>
      <c r="AU190" s="564"/>
      <c r="AV190" s="554"/>
      <c r="AW190" s="564"/>
      <c r="AX190" s="565"/>
      <c r="AY190" s="569"/>
      <c r="AZ190" s="511"/>
      <c r="BA190" s="564"/>
      <c r="BB190" s="520"/>
      <c r="BC190" s="535" t="str">
        <f t="shared" si="28"/>
        <v>Her-1-3-2</v>
      </c>
      <c r="BD190" s="524"/>
      <c r="BE190" s="523"/>
      <c r="BF190" s="569"/>
      <c r="BG190" s="551"/>
      <c r="BH190" s="552"/>
      <c r="BI190" s="548"/>
      <c r="BJ190" s="564"/>
      <c r="BK190" s="554"/>
      <c r="BL190" s="564"/>
      <c r="BM190" s="554"/>
      <c r="BN190" s="564"/>
      <c r="BO190" s="565"/>
      <c r="BP190" s="75"/>
      <c r="BQ190" s="523"/>
      <c r="BR190" s="523"/>
      <c r="BS190" s="534"/>
      <c r="BT190" s="535"/>
      <c r="BU190" s="524"/>
      <c r="BV190" s="534"/>
    </row>
    <row r="191" spans="1:74" ht="27" thickBot="1" x14ac:dyDescent="0.3">
      <c r="A191" s="7" t="s">
        <v>429</v>
      </c>
      <c r="B191" s="7" t="s">
        <v>110</v>
      </c>
      <c r="C191" s="32" t="str">
        <f t="shared" si="30"/>
        <v>Monitoring and management of heritage</v>
      </c>
      <c r="D191" s="153">
        <v>1</v>
      </c>
      <c r="E191" s="146">
        <v>1</v>
      </c>
      <c r="F191" s="31" t="str">
        <f t="shared" si="29"/>
        <v>Her-2-1-1</v>
      </c>
      <c r="G191" s="239" t="s">
        <v>221</v>
      </c>
      <c r="H191" s="571">
        <f>'Weightings Calcs'!J38</f>
        <v>3</v>
      </c>
      <c r="I191" s="143">
        <f>'Weightings Calcs'!K38</f>
        <v>4</v>
      </c>
      <c r="J191" s="94">
        <f>K191/$H191</f>
        <v>0</v>
      </c>
      <c r="K191" s="63">
        <f>'Weightings Calcs'!$N$38</f>
        <v>0</v>
      </c>
      <c r="L191" s="70"/>
      <c r="M191" s="58"/>
      <c r="N191" s="46" t="s">
        <v>235</v>
      </c>
      <c r="O191" s="81" t="s">
        <v>174</v>
      </c>
      <c r="P191" s="51">
        <v>0</v>
      </c>
      <c r="Q191" s="602">
        <v>2</v>
      </c>
      <c r="R191" s="49">
        <f>Q191*J191</f>
        <v>0</v>
      </c>
      <c r="S191" s="545" t="s">
        <v>911</v>
      </c>
      <c r="T191" s="624" t="s">
        <v>1057</v>
      </c>
      <c r="U191" s="75"/>
      <c r="V191" s="538">
        <v>1</v>
      </c>
      <c r="W191" s="614">
        <v>2</v>
      </c>
      <c r="X191" s="50">
        <f>W191*J191</f>
        <v>0</v>
      </c>
      <c r="Y191" s="60"/>
      <c r="Z191" s="87" t="s">
        <v>255</v>
      </c>
      <c r="AA191" s="88" t="s">
        <v>174</v>
      </c>
      <c r="AB191" s="89"/>
      <c r="AC191" s="90">
        <f>INDEX(lists_progress_status_tbl,MATCH(Z191,lists_progress_status,0),2)</f>
        <v>1</v>
      </c>
      <c r="AD191" s="546">
        <v>0</v>
      </c>
      <c r="AE191" s="85" t="str">
        <f t="shared" si="26"/>
        <v>Her-2-1-1</v>
      </c>
      <c r="AF191" s="545" t="s">
        <v>1059</v>
      </c>
      <c r="AG191" s="545"/>
      <c r="AH191" s="75"/>
      <c r="AI191" s="62">
        <v>2</v>
      </c>
      <c r="AJ191" s="50">
        <f>AI191*J191</f>
        <v>0</v>
      </c>
      <c r="AK191" s="519"/>
      <c r="AL191" s="520"/>
      <c r="AM191" s="521" t="str">
        <f t="shared" si="27"/>
        <v>Her-2-1-1</v>
      </c>
      <c r="AN191" s="524"/>
      <c r="AO191" s="525"/>
      <c r="AP191" s="75"/>
      <c r="AQ191" s="551"/>
      <c r="AR191" s="548"/>
      <c r="AS191" s="547">
        <v>0</v>
      </c>
      <c r="AT191" s="548"/>
      <c r="AU191" s="547">
        <v>0</v>
      </c>
      <c r="AV191" s="548"/>
      <c r="AW191" s="547">
        <v>0</v>
      </c>
      <c r="AX191" s="549">
        <f>AW191*J191</f>
        <v>0</v>
      </c>
      <c r="AY191" s="569"/>
      <c r="AZ191" s="62"/>
      <c r="BA191" s="549">
        <f>AZ191*J191</f>
        <v>0</v>
      </c>
      <c r="BB191" s="520"/>
      <c r="BC191" s="535" t="str">
        <f t="shared" si="28"/>
        <v>Her-2-1-1</v>
      </c>
      <c r="BD191" s="524"/>
      <c r="BE191" s="525"/>
      <c r="BF191" s="569"/>
      <c r="BG191" s="551"/>
      <c r="BH191" s="552"/>
      <c r="BI191" s="548"/>
      <c r="BJ191" s="547">
        <v>0</v>
      </c>
      <c r="BK191" s="548"/>
      <c r="BL191" s="547">
        <v>0</v>
      </c>
      <c r="BM191" s="548"/>
      <c r="BN191" s="547">
        <v>0</v>
      </c>
      <c r="BO191" s="549">
        <f>BN191*J191</f>
        <v>0</v>
      </c>
      <c r="BP191" s="75"/>
      <c r="BQ191" s="525"/>
      <c r="BR191" s="525"/>
      <c r="BS191" s="534"/>
      <c r="BT191" s="535"/>
      <c r="BU191" s="524"/>
      <c r="BV191" s="534"/>
    </row>
    <row r="192" spans="1:74" ht="14.4" thickBot="1" x14ac:dyDescent="0.3">
      <c r="A192" s="7" t="s">
        <v>429</v>
      </c>
      <c r="B192" s="7" t="s">
        <v>110</v>
      </c>
      <c r="C192" s="32" t="str">
        <f t="shared" si="30"/>
        <v>Monitoring and management of heritage</v>
      </c>
      <c r="D192" s="153">
        <v>2</v>
      </c>
      <c r="E192" s="146">
        <v>1</v>
      </c>
      <c r="F192" s="31" t="str">
        <f t="shared" si="29"/>
        <v>Her-2-2-1</v>
      </c>
      <c r="G192" s="239" t="s">
        <v>17</v>
      </c>
      <c r="I192" s="47"/>
      <c r="J192" s="40"/>
      <c r="K192" s="47"/>
      <c r="L192" s="71"/>
      <c r="M192" s="58"/>
      <c r="N192" s="46" t="s">
        <v>236</v>
      </c>
      <c r="O192" s="81" t="s">
        <v>174</v>
      </c>
      <c r="P192" s="51">
        <v>0</v>
      </c>
      <c r="Q192" s="603"/>
      <c r="R192" s="38"/>
      <c r="S192" s="635"/>
      <c r="T192" s="624" t="s">
        <v>1058</v>
      </c>
      <c r="U192" s="75"/>
      <c r="V192" s="578"/>
      <c r="W192" s="617"/>
      <c r="X192" s="38"/>
      <c r="Y192" s="511"/>
      <c r="Z192" s="91"/>
      <c r="AA192" s="89"/>
      <c r="AB192" s="89"/>
      <c r="AC192" s="86"/>
      <c r="AD192" s="580"/>
      <c r="AE192" s="85" t="str">
        <f t="shared" si="26"/>
        <v>Her-2-2-1</v>
      </c>
      <c r="AF192" s="545"/>
      <c r="AG192" s="545"/>
      <c r="AH192" s="75"/>
      <c r="AI192" s="511"/>
      <c r="AJ192" s="38"/>
      <c r="AK192" s="511"/>
      <c r="AL192" s="520"/>
      <c r="AM192" s="521" t="str">
        <f t="shared" si="27"/>
        <v>Her-2-2-1</v>
      </c>
      <c r="AN192" s="524"/>
      <c r="AO192" s="525"/>
      <c r="AP192" s="75"/>
      <c r="AQ192" s="557"/>
      <c r="AR192" s="554"/>
      <c r="AS192" s="564"/>
      <c r="AT192" s="554"/>
      <c r="AU192" s="564"/>
      <c r="AV192" s="554"/>
      <c r="AW192" s="564"/>
      <c r="AX192" s="563"/>
      <c r="AY192" s="569"/>
      <c r="AZ192" s="511"/>
      <c r="BA192" s="564"/>
      <c r="BB192" s="520"/>
      <c r="BC192" s="535" t="str">
        <f t="shared" si="28"/>
        <v>Her-2-2-1</v>
      </c>
      <c r="BD192" s="524"/>
      <c r="BE192" s="525"/>
      <c r="BF192" s="569"/>
      <c r="BG192" s="557"/>
      <c r="BH192" s="559"/>
      <c r="BI192" s="554"/>
      <c r="BJ192" s="564"/>
      <c r="BK192" s="554"/>
      <c r="BL192" s="564"/>
      <c r="BM192" s="554"/>
      <c r="BN192" s="564"/>
      <c r="BO192" s="563"/>
      <c r="BP192" s="75"/>
      <c r="BQ192" s="525"/>
      <c r="BR192" s="525"/>
      <c r="BS192" s="534"/>
      <c r="BT192" s="535"/>
      <c r="BU192" s="524"/>
      <c r="BV192" s="534"/>
    </row>
    <row r="193" spans="1:74" ht="27" thickBot="1" x14ac:dyDescent="0.3">
      <c r="A193" s="7" t="s">
        <v>429</v>
      </c>
      <c r="B193" s="7" t="s">
        <v>110</v>
      </c>
      <c r="C193" s="32" t="str">
        <f t="shared" si="30"/>
        <v>Monitoring and management of heritage</v>
      </c>
      <c r="D193" s="153">
        <v>2</v>
      </c>
      <c r="E193" s="146">
        <v>2</v>
      </c>
      <c r="F193" s="31" t="str">
        <f t="shared" si="29"/>
        <v>Her-2-2-2</v>
      </c>
      <c r="G193" s="239" t="s">
        <v>344</v>
      </c>
      <c r="I193" s="47"/>
      <c r="J193" s="40"/>
      <c r="K193" s="47"/>
      <c r="L193" s="71"/>
      <c r="M193" s="58"/>
      <c r="N193" s="57"/>
      <c r="O193" s="78"/>
      <c r="P193" s="43"/>
      <c r="Q193" s="603"/>
      <c r="R193" s="38"/>
      <c r="S193" s="635"/>
      <c r="T193" s="624"/>
      <c r="U193" s="75"/>
      <c r="V193" s="578"/>
      <c r="W193" s="617"/>
      <c r="X193" s="38"/>
      <c r="Y193" s="511"/>
      <c r="Z193" s="511"/>
      <c r="AA193" s="78"/>
      <c r="AB193" s="78"/>
      <c r="AC193" s="86"/>
      <c r="AD193" s="513"/>
      <c r="AE193" s="85" t="str">
        <f t="shared" si="26"/>
        <v>Her-2-2-2</v>
      </c>
      <c r="AF193" s="545"/>
      <c r="AG193" s="545"/>
      <c r="AH193" s="75"/>
      <c r="AI193" s="511"/>
      <c r="AJ193" s="38"/>
      <c r="AK193" s="511"/>
      <c r="AL193" s="520"/>
      <c r="AM193" s="521" t="str">
        <f t="shared" si="27"/>
        <v>Her-2-2-2</v>
      </c>
      <c r="AN193" s="524"/>
      <c r="AO193" s="525"/>
      <c r="AP193" s="75"/>
      <c r="AQ193" s="557"/>
      <c r="AR193" s="554"/>
      <c r="AS193" s="564"/>
      <c r="AT193" s="554"/>
      <c r="AU193" s="564"/>
      <c r="AV193" s="554"/>
      <c r="AW193" s="564"/>
      <c r="AX193" s="565"/>
      <c r="AY193" s="569"/>
      <c r="AZ193" s="511"/>
      <c r="BA193" s="564"/>
      <c r="BB193" s="520"/>
      <c r="BC193" s="535" t="str">
        <f t="shared" si="28"/>
        <v>Her-2-2-2</v>
      </c>
      <c r="BD193" s="524"/>
      <c r="BE193" s="525"/>
      <c r="BF193" s="569"/>
      <c r="BG193" s="557"/>
      <c r="BH193" s="559"/>
      <c r="BI193" s="554"/>
      <c r="BJ193" s="564"/>
      <c r="BK193" s="554"/>
      <c r="BL193" s="564"/>
      <c r="BM193" s="554"/>
      <c r="BN193" s="564"/>
      <c r="BO193" s="565"/>
      <c r="BP193" s="75"/>
      <c r="BQ193" s="525"/>
      <c r="BR193" s="525"/>
      <c r="BS193" s="534"/>
      <c r="BT193" s="535"/>
      <c r="BU193" s="524"/>
      <c r="BV193" s="534"/>
    </row>
    <row r="194" spans="1:74" ht="14.4" thickBot="1" x14ac:dyDescent="0.3">
      <c r="A194" s="7" t="s">
        <v>429</v>
      </c>
      <c r="B194" s="7" t="s">
        <v>110</v>
      </c>
      <c r="C194" s="32" t="str">
        <f t="shared" si="30"/>
        <v>Monitoring and management of heritage</v>
      </c>
      <c r="D194" s="153">
        <v>3</v>
      </c>
      <c r="E194" s="146">
        <v>1</v>
      </c>
      <c r="F194" s="31" t="str">
        <f t="shared" si="29"/>
        <v>Her-2-3-1</v>
      </c>
      <c r="G194" s="239" t="s">
        <v>18</v>
      </c>
      <c r="I194" s="47"/>
      <c r="J194" s="40"/>
      <c r="K194" s="47"/>
      <c r="L194" s="71"/>
      <c r="M194" s="58"/>
      <c r="N194" s="46" t="s">
        <v>236</v>
      </c>
      <c r="O194" s="81" t="s">
        <v>174</v>
      </c>
      <c r="P194" s="51">
        <v>0</v>
      </c>
      <c r="Q194" s="603"/>
      <c r="R194" s="38"/>
      <c r="S194" s="635"/>
      <c r="T194" s="624"/>
      <c r="U194" s="75"/>
      <c r="V194" s="578"/>
      <c r="W194" s="617"/>
      <c r="X194" s="38"/>
      <c r="Y194" s="511"/>
      <c r="Z194" s="91"/>
      <c r="AA194" s="89"/>
      <c r="AB194" s="89"/>
      <c r="AC194" s="86"/>
      <c r="AD194" s="580"/>
      <c r="AE194" s="85" t="str">
        <f t="shared" si="26"/>
        <v>Her-2-3-1</v>
      </c>
      <c r="AF194" s="545"/>
      <c r="AG194" s="545"/>
      <c r="AH194" s="75"/>
      <c r="AI194" s="511"/>
      <c r="AJ194" s="38"/>
      <c r="AK194" s="511"/>
      <c r="AL194" s="520"/>
      <c r="AM194" s="521" t="str">
        <f t="shared" si="27"/>
        <v>Her-2-3-1</v>
      </c>
      <c r="AN194" s="524"/>
      <c r="AO194" s="526"/>
      <c r="AP194" s="75"/>
      <c r="AQ194" s="562"/>
      <c r="AR194" s="560"/>
      <c r="AS194" s="564"/>
      <c r="AT194" s="554"/>
      <c r="AU194" s="564"/>
      <c r="AV194" s="560"/>
      <c r="AW194" s="564"/>
      <c r="AX194" s="563"/>
      <c r="AY194" s="569"/>
      <c r="AZ194" s="511"/>
      <c r="BA194" s="564"/>
      <c r="BB194" s="520"/>
      <c r="BC194" s="535" t="str">
        <f t="shared" si="28"/>
        <v>Her-2-3-1</v>
      </c>
      <c r="BD194" s="524"/>
      <c r="BE194" s="526"/>
      <c r="BF194" s="569"/>
      <c r="BG194" s="562"/>
      <c r="BH194" s="559"/>
      <c r="BI194" s="560"/>
      <c r="BJ194" s="564"/>
      <c r="BK194" s="554"/>
      <c r="BL194" s="564"/>
      <c r="BM194" s="560"/>
      <c r="BN194" s="564"/>
      <c r="BO194" s="563"/>
      <c r="BP194" s="75"/>
      <c r="BQ194" s="526"/>
      <c r="BR194" s="526"/>
      <c r="BS194" s="534"/>
      <c r="BT194" s="535"/>
      <c r="BU194" s="524"/>
      <c r="BV194" s="534"/>
    </row>
    <row r="195" spans="1:74" ht="27" thickBot="1" x14ac:dyDescent="0.3">
      <c r="A195" s="7" t="s">
        <v>429</v>
      </c>
      <c r="B195" s="7" t="s">
        <v>110</v>
      </c>
      <c r="C195" s="32" t="str">
        <f t="shared" si="30"/>
        <v>Monitoring and management of heritage</v>
      </c>
      <c r="D195" s="153">
        <v>3</v>
      </c>
      <c r="E195" s="146">
        <v>2</v>
      </c>
      <c r="F195" s="31" t="str">
        <f t="shared" si="29"/>
        <v>Her-2-3-2</v>
      </c>
      <c r="G195" s="239" t="s">
        <v>345</v>
      </c>
      <c r="I195" s="47"/>
      <c r="J195" s="40"/>
      <c r="K195" s="47"/>
      <c r="L195" s="71"/>
      <c r="M195" s="58"/>
      <c r="N195" s="56"/>
      <c r="O195" s="78"/>
      <c r="P195" s="43"/>
      <c r="Q195" s="603"/>
      <c r="R195" s="38"/>
      <c r="S195" s="635"/>
      <c r="T195" s="624"/>
      <c r="U195" s="75"/>
      <c r="V195" s="578"/>
      <c r="W195" s="617"/>
      <c r="X195" s="38"/>
      <c r="Y195" s="511"/>
      <c r="Z195" s="511"/>
      <c r="AA195" s="78"/>
      <c r="AB195" s="78"/>
      <c r="AC195" s="86"/>
      <c r="AD195" s="513"/>
      <c r="AE195" s="85" t="str">
        <f t="shared" ref="AE195:AE224" si="31">F195</f>
        <v>Her-2-3-2</v>
      </c>
      <c r="AF195" s="545"/>
      <c r="AG195" s="545"/>
      <c r="AH195" s="75"/>
      <c r="AI195" s="511"/>
      <c r="AJ195" s="38"/>
      <c r="AK195" s="511"/>
      <c r="AL195" s="520"/>
      <c r="AM195" s="521" t="str">
        <f t="shared" ref="AM195:AM224" si="32">F195</f>
        <v>Her-2-3-2</v>
      </c>
      <c r="AN195" s="524"/>
      <c r="AO195" s="525"/>
      <c r="AP195" s="75"/>
      <c r="AQ195" s="557"/>
      <c r="AR195" s="554"/>
      <c r="AS195" s="564"/>
      <c r="AT195" s="554"/>
      <c r="AU195" s="564"/>
      <c r="AV195" s="554"/>
      <c r="AW195" s="564"/>
      <c r="AX195" s="565"/>
      <c r="AY195" s="569"/>
      <c r="AZ195" s="511"/>
      <c r="BA195" s="564"/>
      <c r="BB195" s="520"/>
      <c r="BC195" s="535" t="str">
        <f t="shared" ref="BC195:BC224" si="33">F195</f>
        <v>Her-2-3-2</v>
      </c>
      <c r="BD195" s="524"/>
      <c r="BE195" s="525"/>
      <c r="BF195" s="569"/>
      <c r="BG195" s="557"/>
      <c r="BH195" s="553"/>
      <c r="BI195" s="554"/>
      <c r="BJ195" s="564"/>
      <c r="BK195" s="554"/>
      <c r="BL195" s="564"/>
      <c r="BM195" s="554"/>
      <c r="BN195" s="564"/>
      <c r="BO195" s="565"/>
      <c r="BP195" s="75"/>
      <c r="BQ195" s="525"/>
      <c r="BR195" s="525"/>
      <c r="BS195" s="534"/>
      <c r="BT195" s="535"/>
      <c r="BU195" s="524"/>
      <c r="BV195" s="534"/>
    </row>
    <row r="196" spans="1:74" ht="93" thickBot="1" x14ac:dyDescent="0.3">
      <c r="A196" s="7" t="s">
        <v>430</v>
      </c>
      <c r="B196" s="7" t="s">
        <v>112</v>
      </c>
      <c r="C196" s="32" t="str">
        <f t="shared" si="30"/>
        <v>Stakeholder engagement strategy</v>
      </c>
      <c r="D196" s="153">
        <v>1</v>
      </c>
      <c r="E196" s="146">
        <v>1</v>
      </c>
      <c r="F196" s="31" t="str">
        <f t="shared" si="29"/>
        <v>Sta-1-1-1</v>
      </c>
      <c r="G196" s="239" t="s">
        <v>222</v>
      </c>
      <c r="H196" s="571">
        <f>'Weightings Calcs'!J39</f>
        <v>3</v>
      </c>
      <c r="I196" s="143">
        <f>'Weightings Calcs'!K39</f>
        <v>3</v>
      </c>
      <c r="J196" s="94">
        <f>K196/$H196</f>
        <v>0.51921079958463134</v>
      </c>
      <c r="K196" s="63">
        <f>'Weightings Calcs'!$N$39</f>
        <v>1.557632398753894</v>
      </c>
      <c r="L196" s="70"/>
      <c r="M196" s="58"/>
      <c r="N196" s="46" t="s">
        <v>235</v>
      </c>
      <c r="O196" s="81" t="s">
        <v>174</v>
      </c>
      <c r="P196" s="51">
        <v>0</v>
      </c>
      <c r="Q196" s="602">
        <v>0</v>
      </c>
      <c r="R196" s="49">
        <f>Q196*J196</f>
        <v>0</v>
      </c>
      <c r="S196" s="545" t="s">
        <v>887</v>
      </c>
      <c r="T196" s="624" t="s">
        <v>1060</v>
      </c>
      <c r="U196" s="75"/>
      <c r="V196" s="538">
        <v>1</v>
      </c>
      <c r="W196" s="614">
        <v>2</v>
      </c>
      <c r="X196" s="50">
        <f>W196*J196</f>
        <v>1.0384215991692627</v>
      </c>
      <c r="Y196" s="60"/>
      <c r="Z196" s="87" t="s">
        <v>255</v>
      </c>
      <c r="AA196" s="88" t="s">
        <v>174</v>
      </c>
      <c r="AB196" s="89"/>
      <c r="AC196" s="90">
        <f>INDEX(lists_progress_status_tbl,MATCH(Z196,lists_progress_status,0),2)</f>
        <v>1</v>
      </c>
      <c r="AD196" s="546">
        <v>0</v>
      </c>
      <c r="AE196" s="85" t="str">
        <f t="shared" si="31"/>
        <v>Sta-1-1-1</v>
      </c>
      <c r="AF196" s="545" t="s">
        <v>1020</v>
      </c>
      <c r="AG196" s="545"/>
      <c r="AH196" s="75"/>
      <c r="AI196" s="62">
        <v>1</v>
      </c>
      <c r="AJ196" s="50">
        <f>AI196*J196</f>
        <v>0.51921079958463134</v>
      </c>
      <c r="AK196" s="519"/>
      <c r="AL196" s="520"/>
      <c r="AM196" s="521" t="str">
        <f t="shared" si="32"/>
        <v>Sta-1-1-1</v>
      </c>
      <c r="AN196" s="524"/>
      <c r="AO196" s="525"/>
      <c r="AP196" s="75"/>
      <c r="AQ196" s="551"/>
      <c r="AR196" s="548"/>
      <c r="AS196" s="547">
        <v>0</v>
      </c>
      <c r="AT196" s="548"/>
      <c r="AU196" s="547">
        <v>0</v>
      </c>
      <c r="AV196" s="548"/>
      <c r="AW196" s="547">
        <v>0</v>
      </c>
      <c r="AX196" s="549">
        <f>AW196*J196</f>
        <v>0</v>
      </c>
      <c r="AY196" s="569"/>
      <c r="AZ196" s="62"/>
      <c r="BA196" s="549">
        <f>AZ196*J196</f>
        <v>0</v>
      </c>
      <c r="BB196" s="520"/>
      <c r="BC196" s="535" t="str">
        <f t="shared" si="33"/>
        <v>Sta-1-1-1</v>
      </c>
      <c r="BD196" s="524"/>
      <c r="BE196" s="525"/>
      <c r="BF196" s="569"/>
      <c r="BG196" s="551"/>
      <c r="BH196" s="552"/>
      <c r="BI196" s="548"/>
      <c r="BJ196" s="547">
        <v>0</v>
      </c>
      <c r="BK196" s="548"/>
      <c r="BL196" s="547">
        <v>0</v>
      </c>
      <c r="BM196" s="548"/>
      <c r="BN196" s="547">
        <v>0</v>
      </c>
      <c r="BO196" s="549">
        <f>BN196*J196</f>
        <v>0</v>
      </c>
      <c r="BP196" s="75"/>
      <c r="BQ196" s="525"/>
      <c r="BR196" s="525"/>
      <c r="BS196" s="534"/>
      <c r="BT196" s="535"/>
      <c r="BU196" s="524"/>
      <c r="BV196" s="534"/>
    </row>
    <row r="197" spans="1:74" ht="53.4" thickBot="1" x14ac:dyDescent="0.3">
      <c r="A197" s="7" t="s">
        <v>430</v>
      </c>
      <c r="B197" s="7" t="s">
        <v>112</v>
      </c>
      <c r="C197" s="32" t="str">
        <f t="shared" si="30"/>
        <v>Stakeholder engagement strategy</v>
      </c>
      <c r="D197" s="153">
        <v>2</v>
      </c>
      <c r="E197" s="146">
        <v>1</v>
      </c>
      <c r="F197" s="31" t="str">
        <f t="shared" si="29"/>
        <v>Sta-1-2-1</v>
      </c>
      <c r="G197" s="239" t="s">
        <v>17</v>
      </c>
      <c r="I197" s="47"/>
      <c r="J197" s="40"/>
      <c r="K197" s="47"/>
      <c r="L197" s="71"/>
      <c r="M197" s="58"/>
      <c r="N197" s="46" t="s">
        <v>236</v>
      </c>
      <c r="O197" s="81" t="s">
        <v>174</v>
      </c>
      <c r="P197" s="51">
        <v>0</v>
      </c>
      <c r="Q197" s="603"/>
      <c r="R197" s="38"/>
      <c r="S197" s="545" t="s">
        <v>912</v>
      </c>
      <c r="T197" s="624" t="s">
        <v>1061</v>
      </c>
      <c r="U197" s="75"/>
      <c r="V197" s="578"/>
      <c r="W197" s="617"/>
      <c r="X197" s="38"/>
      <c r="Y197" s="511"/>
      <c r="Z197" s="91"/>
      <c r="AA197" s="89"/>
      <c r="AB197" s="89"/>
      <c r="AC197" s="86"/>
      <c r="AD197" s="580"/>
      <c r="AE197" s="85" t="str">
        <f t="shared" si="31"/>
        <v>Sta-1-2-1</v>
      </c>
      <c r="AF197" s="545" t="s">
        <v>1021</v>
      </c>
      <c r="AG197" s="545"/>
      <c r="AH197" s="75"/>
      <c r="AI197" s="511"/>
      <c r="AJ197" s="38"/>
      <c r="AK197" s="511"/>
      <c r="AL197" s="520"/>
      <c r="AM197" s="521" t="str">
        <f t="shared" si="32"/>
        <v>Sta-1-2-1</v>
      </c>
      <c r="AN197" s="524"/>
      <c r="AO197" s="525"/>
      <c r="AP197" s="75"/>
      <c r="AQ197" s="557"/>
      <c r="AR197" s="554"/>
      <c r="AS197" s="564"/>
      <c r="AT197" s="554"/>
      <c r="AU197" s="564"/>
      <c r="AV197" s="554"/>
      <c r="AW197" s="564"/>
      <c r="AX197" s="563"/>
      <c r="AY197" s="569"/>
      <c r="AZ197" s="511"/>
      <c r="BA197" s="564"/>
      <c r="BB197" s="520"/>
      <c r="BC197" s="535" t="str">
        <f t="shared" si="33"/>
        <v>Sta-1-2-1</v>
      </c>
      <c r="BD197" s="524"/>
      <c r="BE197" s="525"/>
      <c r="BF197" s="569"/>
      <c r="BG197" s="557"/>
      <c r="BH197" s="559"/>
      <c r="BI197" s="554"/>
      <c r="BJ197" s="564"/>
      <c r="BK197" s="554"/>
      <c r="BL197" s="564"/>
      <c r="BM197" s="554"/>
      <c r="BN197" s="564"/>
      <c r="BO197" s="563"/>
      <c r="BP197" s="75"/>
      <c r="BQ197" s="525"/>
      <c r="BR197" s="525"/>
      <c r="BS197" s="534"/>
      <c r="BT197" s="535"/>
      <c r="BU197" s="524"/>
      <c r="BV197" s="534"/>
    </row>
    <row r="198" spans="1:74" ht="26.4" x14ac:dyDescent="0.25">
      <c r="A198" s="7" t="s">
        <v>430</v>
      </c>
      <c r="B198" s="7" t="s">
        <v>112</v>
      </c>
      <c r="C198" s="32" t="str">
        <f t="shared" si="30"/>
        <v>Stakeholder engagement strategy</v>
      </c>
      <c r="D198" s="153">
        <v>2</v>
      </c>
      <c r="E198" s="146">
        <v>2</v>
      </c>
      <c r="F198" s="31" t="str">
        <f t="shared" si="29"/>
        <v>Sta-1-2-2</v>
      </c>
      <c r="G198" s="239" t="s">
        <v>223</v>
      </c>
      <c r="I198" s="47"/>
      <c r="J198" s="40"/>
      <c r="K198" s="47"/>
      <c r="L198" s="71"/>
      <c r="M198" s="58"/>
      <c r="N198" s="38"/>
      <c r="O198" s="78"/>
      <c r="P198" s="43"/>
      <c r="Q198" s="603"/>
      <c r="R198" s="38"/>
      <c r="S198" s="635"/>
      <c r="T198" s="624" t="s">
        <v>1062</v>
      </c>
      <c r="U198" s="75"/>
      <c r="V198" s="578"/>
      <c r="W198" s="617"/>
      <c r="X198" s="38"/>
      <c r="Y198" s="511"/>
      <c r="Z198" s="511"/>
      <c r="AA198" s="78"/>
      <c r="AB198" s="78"/>
      <c r="AC198" s="86"/>
      <c r="AD198" s="513"/>
      <c r="AE198" s="85" t="str">
        <f t="shared" si="31"/>
        <v>Sta-1-2-2</v>
      </c>
      <c r="AF198" s="545"/>
      <c r="AG198" s="545"/>
      <c r="AH198" s="75"/>
      <c r="AI198" s="511"/>
      <c r="AJ198" s="38"/>
      <c r="AK198" s="511"/>
      <c r="AL198" s="520"/>
      <c r="AM198" s="521" t="str">
        <f t="shared" si="32"/>
        <v>Sta-1-2-2</v>
      </c>
      <c r="AN198" s="524"/>
      <c r="AO198" s="526"/>
      <c r="AP198" s="75"/>
      <c r="AQ198" s="562"/>
      <c r="AR198" s="560"/>
      <c r="AS198" s="564"/>
      <c r="AT198" s="554"/>
      <c r="AU198" s="564"/>
      <c r="AV198" s="560"/>
      <c r="AW198" s="564"/>
      <c r="AX198" s="565"/>
      <c r="AY198" s="569"/>
      <c r="AZ198" s="511"/>
      <c r="BA198" s="564"/>
      <c r="BB198" s="520"/>
      <c r="BC198" s="535" t="str">
        <f t="shared" si="33"/>
        <v>Sta-1-2-2</v>
      </c>
      <c r="BD198" s="524"/>
      <c r="BE198" s="526"/>
      <c r="BF198" s="569"/>
      <c r="BG198" s="562"/>
      <c r="BH198" s="559"/>
      <c r="BI198" s="560"/>
      <c r="BJ198" s="564"/>
      <c r="BK198" s="554"/>
      <c r="BL198" s="564"/>
      <c r="BM198" s="560"/>
      <c r="BN198" s="564"/>
      <c r="BO198" s="565"/>
      <c r="BP198" s="75"/>
      <c r="BQ198" s="526"/>
      <c r="BR198" s="526"/>
      <c r="BS198" s="534"/>
      <c r="BT198" s="535"/>
      <c r="BU198" s="524"/>
      <c r="BV198" s="534"/>
    </row>
    <row r="199" spans="1:74" ht="53.4" thickBot="1" x14ac:dyDescent="0.3">
      <c r="A199" s="7" t="s">
        <v>430</v>
      </c>
      <c r="B199" s="7" t="s">
        <v>112</v>
      </c>
      <c r="C199" s="32" t="str">
        <f t="shared" si="30"/>
        <v>Stakeholder engagement strategy</v>
      </c>
      <c r="D199" s="153">
        <v>2</v>
      </c>
      <c r="E199" s="146">
        <v>3</v>
      </c>
      <c r="F199" s="31" t="str">
        <f t="shared" si="29"/>
        <v>Sta-1-2-3</v>
      </c>
      <c r="G199" s="239" t="s">
        <v>224</v>
      </c>
      <c r="I199" s="47"/>
      <c r="J199" s="40"/>
      <c r="K199" s="47"/>
      <c r="L199" s="71"/>
      <c r="M199" s="58"/>
      <c r="N199" s="56"/>
      <c r="O199" s="78"/>
      <c r="P199" s="43"/>
      <c r="Q199" s="603"/>
      <c r="R199" s="38"/>
      <c r="S199" s="635"/>
      <c r="T199" s="624"/>
      <c r="U199" s="75"/>
      <c r="V199" s="578"/>
      <c r="W199" s="617"/>
      <c r="X199" s="38"/>
      <c r="Y199" s="511"/>
      <c r="Z199" s="511"/>
      <c r="AA199" s="78"/>
      <c r="AB199" s="78"/>
      <c r="AC199" s="86"/>
      <c r="AD199" s="513"/>
      <c r="AE199" s="85" t="str">
        <f t="shared" si="31"/>
        <v>Sta-1-2-3</v>
      </c>
      <c r="AF199" s="545"/>
      <c r="AG199" s="545"/>
      <c r="AH199" s="75"/>
      <c r="AI199" s="511"/>
      <c r="AJ199" s="38"/>
      <c r="AK199" s="511"/>
      <c r="AL199" s="520"/>
      <c r="AM199" s="521" t="str">
        <f t="shared" si="32"/>
        <v>Sta-1-2-3</v>
      </c>
      <c r="AN199" s="524"/>
      <c r="AO199" s="523"/>
      <c r="AP199" s="75"/>
      <c r="AQ199" s="551"/>
      <c r="AR199" s="548"/>
      <c r="AS199" s="564"/>
      <c r="AT199" s="554"/>
      <c r="AU199" s="564"/>
      <c r="AV199" s="554"/>
      <c r="AW199" s="564"/>
      <c r="AX199" s="565"/>
      <c r="AY199" s="569"/>
      <c r="AZ199" s="511"/>
      <c r="BA199" s="564"/>
      <c r="BB199" s="520"/>
      <c r="BC199" s="535" t="str">
        <f t="shared" si="33"/>
        <v>Sta-1-2-3</v>
      </c>
      <c r="BD199" s="524"/>
      <c r="BE199" s="523"/>
      <c r="BF199" s="569"/>
      <c r="BG199" s="551"/>
      <c r="BH199" s="552"/>
      <c r="BI199" s="548"/>
      <c r="BJ199" s="564"/>
      <c r="BK199" s="554"/>
      <c r="BL199" s="564"/>
      <c r="BM199" s="554"/>
      <c r="BN199" s="564"/>
      <c r="BO199" s="565"/>
      <c r="BP199" s="75"/>
      <c r="BQ199" s="523"/>
      <c r="BR199" s="523"/>
      <c r="BS199" s="534"/>
      <c r="BT199" s="535"/>
      <c r="BU199" s="524"/>
      <c r="BV199" s="534"/>
    </row>
    <row r="200" spans="1:74" ht="14.4" thickBot="1" x14ac:dyDescent="0.3">
      <c r="A200" s="7" t="s">
        <v>430</v>
      </c>
      <c r="B200" s="7" t="s">
        <v>112</v>
      </c>
      <c r="C200" s="32" t="str">
        <f t="shared" si="30"/>
        <v>Stakeholder engagement strategy</v>
      </c>
      <c r="D200" s="153">
        <v>3</v>
      </c>
      <c r="E200" s="146">
        <v>1</v>
      </c>
      <c r="F200" s="31" t="str">
        <f t="shared" si="29"/>
        <v>Sta-1-3-1</v>
      </c>
      <c r="G200" s="239" t="s">
        <v>18</v>
      </c>
      <c r="I200" s="47"/>
      <c r="J200" s="40"/>
      <c r="K200" s="47"/>
      <c r="L200" s="71"/>
      <c r="M200" s="58"/>
      <c r="N200" s="46" t="s">
        <v>236</v>
      </c>
      <c r="O200" s="81" t="s">
        <v>174</v>
      </c>
      <c r="P200" s="51">
        <v>0</v>
      </c>
      <c r="Q200" s="603"/>
      <c r="R200" s="38"/>
      <c r="S200" s="635"/>
      <c r="T200" s="624"/>
      <c r="U200" s="75"/>
      <c r="V200" s="578"/>
      <c r="W200" s="617"/>
      <c r="X200" s="38"/>
      <c r="Y200" s="511"/>
      <c r="Z200" s="91"/>
      <c r="AA200" s="89"/>
      <c r="AB200" s="89"/>
      <c r="AC200" s="86"/>
      <c r="AD200" s="580"/>
      <c r="AE200" s="85" t="str">
        <f t="shared" si="31"/>
        <v>Sta-1-3-1</v>
      </c>
      <c r="AF200" s="545"/>
      <c r="AG200" s="545"/>
      <c r="AH200" s="75"/>
      <c r="AI200" s="511"/>
      <c r="AJ200" s="38"/>
      <c r="AK200" s="511"/>
      <c r="AL200" s="520"/>
      <c r="AM200" s="521" t="str">
        <f t="shared" si="32"/>
        <v>Sta-1-3-1</v>
      </c>
      <c r="AN200" s="524"/>
      <c r="AO200" s="525"/>
      <c r="AP200" s="75"/>
      <c r="AQ200" s="557"/>
      <c r="AR200" s="554"/>
      <c r="AS200" s="564"/>
      <c r="AT200" s="554"/>
      <c r="AU200" s="564"/>
      <c r="AV200" s="554"/>
      <c r="AW200" s="564"/>
      <c r="AX200" s="563"/>
      <c r="AY200" s="569"/>
      <c r="AZ200" s="511"/>
      <c r="BA200" s="564"/>
      <c r="BB200" s="520"/>
      <c r="BC200" s="535" t="str">
        <f t="shared" si="33"/>
        <v>Sta-1-3-1</v>
      </c>
      <c r="BD200" s="524"/>
      <c r="BE200" s="525"/>
      <c r="BF200" s="569"/>
      <c r="BG200" s="557"/>
      <c r="BH200" s="553"/>
      <c r="BI200" s="554"/>
      <c r="BJ200" s="564"/>
      <c r="BK200" s="554"/>
      <c r="BL200" s="564"/>
      <c r="BM200" s="554"/>
      <c r="BN200" s="564"/>
      <c r="BO200" s="563"/>
      <c r="BP200" s="75"/>
      <c r="BQ200" s="525"/>
      <c r="BR200" s="525"/>
      <c r="BS200" s="534"/>
      <c r="BT200" s="535"/>
      <c r="BU200" s="524"/>
      <c r="BV200" s="534"/>
    </row>
    <row r="201" spans="1:74" ht="53.4" thickBot="1" x14ac:dyDescent="0.3">
      <c r="A201" s="7" t="s">
        <v>430</v>
      </c>
      <c r="B201" s="7" t="s">
        <v>112</v>
      </c>
      <c r="C201" s="32" t="str">
        <f t="shared" si="30"/>
        <v>Stakeholder engagement strategy</v>
      </c>
      <c r="D201" s="153">
        <v>3</v>
      </c>
      <c r="E201" s="146">
        <v>2</v>
      </c>
      <c r="F201" s="31" t="str">
        <f t="shared" si="29"/>
        <v>Sta-1-3-2</v>
      </c>
      <c r="G201" s="239" t="s">
        <v>397</v>
      </c>
      <c r="I201" s="47"/>
      <c r="J201" s="40"/>
      <c r="K201" s="47"/>
      <c r="L201" s="71"/>
      <c r="M201" s="58"/>
      <c r="N201" s="57"/>
      <c r="O201" s="78"/>
      <c r="P201" s="43"/>
      <c r="Q201" s="603"/>
      <c r="R201" s="38"/>
      <c r="S201" s="635"/>
      <c r="T201" s="624"/>
      <c r="U201" s="75"/>
      <c r="V201" s="578"/>
      <c r="W201" s="617"/>
      <c r="X201" s="38"/>
      <c r="Y201" s="511"/>
      <c r="Z201" s="511"/>
      <c r="AA201" s="78"/>
      <c r="AB201" s="78"/>
      <c r="AC201" s="86"/>
      <c r="AD201" s="513"/>
      <c r="AE201" s="85" t="str">
        <f t="shared" si="31"/>
        <v>Sta-1-3-2</v>
      </c>
      <c r="AF201" s="545"/>
      <c r="AG201" s="545"/>
      <c r="AH201" s="75"/>
      <c r="AI201" s="511"/>
      <c r="AJ201" s="38"/>
      <c r="AK201" s="511"/>
      <c r="AL201" s="520"/>
      <c r="AM201" s="521" t="str">
        <f t="shared" si="32"/>
        <v>Sta-1-3-2</v>
      </c>
      <c r="AN201" s="524"/>
      <c r="AO201" s="525"/>
      <c r="AP201" s="75"/>
      <c r="AQ201" s="557"/>
      <c r="AR201" s="554"/>
      <c r="AS201" s="564"/>
      <c r="AT201" s="554"/>
      <c r="AU201" s="564"/>
      <c r="AV201" s="560"/>
      <c r="AW201" s="564"/>
      <c r="AX201" s="565"/>
      <c r="AY201" s="569"/>
      <c r="AZ201" s="511"/>
      <c r="BA201" s="564"/>
      <c r="BB201" s="520"/>
      <c r="BC201" s="535" t="str">
        <f t="shared" si="33"/>
        <v>Sta-1-3-2</v>
      </c>
      <c r="BD201" s="524"/>
      <c r="BE201" s="525"/>
      <c r="BF201" s="569"/>
      <c r="BG201" s="557"/>
      <c r="BH201" s="559"/>
      <c r="BI201" s="554"/>
      <c r="BJ201" s="564"/>
      <c r="BK201" s="554"/>
      <c r="BL201" s="564"/>
      <c r="BM201" s="560"/>
      <c r="BN201" s="564"/>
      <c r="BO201" s="565"/>
      <c r="BP201" s="75"/>
      <c r="BQ201" s="525"/>
      <c r="BR201" s="525"/>
      <c r="BS201" s="534"/>
      <c r="BT201" s="535"/>
      <c r="BU201" s="524"/>
      <c r="BV201" s="534"/>
    </row>
    <row r="202" spans="1:74" ht="53.4" thickBot="1" x14ac:dyDescent="0.3">
      <c r="A202" s="7" t="s">
        <v>430</v>
      </c>
      <c r="B202" s="7" t="s">
        <v>114</v>
      </c>
      <c r="C202" s="32" t="str">
        <f t="shared" si="30"/>
        <v>Level of engagement</v>
      </c>
      <c r="D202" s="153">
        <v>1</v>
      </c>
      <c r="E202" s="146">
        <v>1</v>
      </c>
      <c r="F202" s="31" t="str">
        <f t="shared" si="29"/>
        <v>Sta-2-1-1</v>
      </c>
      <c r="G202" s="239" t="s">
        <v>225</v>
      </c>
      <c r="H202" s="571">
        <f>'Weightings Calcs'!J40</f>
        <v>3</v>
      </c>
      <c r="I202" s="143">
        <f>'Weightings Calcs'!K40</f>
        <v>3</v>
      </c>
      <c r="J202" s="94">
        <f>K202/$H202</f>
        <v>0.51921079958463134</v>
      </c>
      <c r="K202" s="63">
        <f>'Weightings Calcs'!$N$40</f>
        <v>1.557632398753894</v>
      </c>
      <c r="L202" s="70"/>
      <c r="M202" s="58"/>
      <c r="N202" s="46" t="s">
        <v>235</v>
      </c>
      <c r="O202" s="81" t="s">
        <v>174</v>
      </c>
      <c r="P202" s="51">
        <v>0</v>
      </c>
      <c r="Q202" s="602">
        <v>1</v>
      </c>
      <c r="R202" s="49">
        <f>Q202*J202</f>
        <v>0.51921079958463134</v>
      </c>
      <c r="S202" s="635" t="s">
        <v>886</v>
      </c>
      <c r="T202" s="624" t="s">
        <v>1063</v>
      </c>
      <c r="U202" s="75"/>
      <c r="V202" s="538">
        <v>1</v>
      </c>
      <c r="W202" s="614">
        <v>1</v>
      </c>
      <c r="X202" s="50">
        <f>W202*J202</f>
        <v>0.51921079958463134</v>
      </c>
      <c r="Y202" s="60"/>
      <c r="Z202" s="87" t="s">
        <v>255</v>
      </c>
      <c r="AA202" s="88" t="s">
        <v>174</v>
      </c>
      <c r="AB202" s="89"/>
      <c r="AC202" s="90">
        <f>INDEX(lists_progress_status_tbl,MATCH(Z202,lists_progress_status,0),2)</f>
        <v>1</v>
      </c>
      <c r="AD202" s="546">
        <v>0</v>
      </c>
      <c r="AE202" s="85" t="str">
        <f t="shared" si="31"/>
        <v>Sta-2-1-1</v>
      </c>
      <c r="AF202" s="545" t="s">
        <v>915</v>
      </c>
      <c r="AG202" s="545"/>
      <c r="AH202" s="75"/>
      <c r="AI202" s="62">
        <v>1</v>
      </c>
      <c r="AJ202" s="50">
        <f>AI202*J202</f>
        <v>0.51921079958463134</v>
      </c>
      <c r="AK202" s="519"/>
      <c r="AL202" s="520"/>
      <c r="AM202" s="521" t="str">
        <f t="shared" si="32"/>
        <v>Sta-2-1-1</v>
      </c>
      <c r="AN202" s="524"/>
      <c r="AO202" s="525"/>
      <c r="AP202" s="75"/>
      <c r="AQ202" s="551"/>
      <c r="AR202" s="548"/>
      <c r="AS202" s="547">
        <v>0</v>
      </c>
      <c r="AT202" s="548"/>
      <c r="AU202" s="547">
        <v>0</v>
      </c>
      <c r="AV202" s="548"/>
      <c r="AW202" s="547">
        <v>0</v>
      </c>
      <c r="AX202" s="549">
        <f>AW202*J202</f>
        <v>0</v>
      </c>
      <c r="AY202" s="569"/>
      <c r="AZ202" s="62"/>
      <c r="BA202" s="549">
        <f>AZ202*J202</f>
        <v>0</v>
      </c>
      <c r="BB202" s="520"/>
      <c r="BC202" s="535" t="str">
        <f t="shared" si="33"/>
        <v>Sta-2-1-1</v>
      </c>
      <c r="BD202" s="524"/>
      <c r="BE202" s="525"/>
      <c r="BF202" s="569"/>
      <c r="BG202" s="551"/>
      <c r="BH202" s="552"/>
      <c r="BI202" s="548"/>
      <c r="BJ202" s="547">
        <v>0</v>
      </c>
      <c r="BK202" s="548"/>
      <c r="BL202" s="547">
        <v>0</v>
      </c>
      <c r="BM202" s="548"/>
      <c r="BN202" s="547">
        <v>0</v>
      </c>
      <c r="BO202" s="549">
        <f>BN202*J202</f>
        <v>0</v>
      </c>
      <c r="BP202" s="75"/>
      <c r="BQ202" s="525"/>
      <c r="BR202" s="525"/>
      <c r="BS202" s="534"/>
      <c r="BT202" s="535"/>
      <c r="BU202" s="524"/>
      <c r="BV202" s="534"/>
    </row>
    <row r="203" spans="1:74" ht="132.6" thickBot="1" x14ac:dyDescent="0.3">
      <c r="A203" s="7" t="s">
        <v>430</v>
      </c>
      <c r="B203" s="7" t="s">
        <v>114</v>
      </c>
      <c r="C203" s="32" t="str">
        <f t="shared" si="30"/>
        <v>Level of engagement</v>
      </c>
      <c r="D203" s="153">
        <v>1</v>
      </c>
      <c r="E203" s="146">
        <v>2</v>
      </c>
      <c r="F203" s="31" t="str">
        <f t="shared" si="29"/>
        <v>Sta-2-1-2</v>
      </c>
      <c r="G203" s="239" t="s">
        <v>226</v>
      </c>
      <c r="I203" s="47"/>
      <c r="J203" s="40"/>
      <c r="K203" s="47"/>
      <c r="L203" s="71"/>
      <c r="M203" s="58"/>
      <c r="N203" s="57"/>
      <c r="O203" s="78"/>
      <c r="P203" s="43"/>
      <c r="Q203" s="603"/>
      <c r="R203" s="38"/>
      <c r="S203" s="635"/>
      <c r="T203" s="624"/>
      <c r="U203" s="75"/>
      <c r="V203" s="578"/>
      <c r="W203" s="617"/>
      <c r="X203" s="38"/>
      <c r="Y203" s="511"/>
      <c r="Z203" s="511"/>
      <c r="AA203" s="78"/>
      <c r="AB203" s="78"/>
      <c r="AC203" s="86"/>
      <c r="AD203" s="513"/>
      <c r="AE203" s="85" t="str">
        <f t="shared" si="31"/>
        <v>Sta-2-1-2</v>
      </c>
      <c r="AF203" s="545" t="s">
        <v>916</v>
      </c>
      <c r="AG203" s="545"/>
      <c r="AH203" s="75"/>
      <c r="AI203" s="511"/>
      <c r="AJ203" s="38"/>
      <c r="AK203" s="511"/>
      <c r="AL203" s="520"/>
      <c r="AM203" s="521" t="str">
        <f t="shared" si="32"/>
        <v>Sta-2-1-2</v>
      </c>
      <c r="AN203" s="524"/>
      <c r="AO203" s="525"/>
      <c r="AP203" s="75"/>
      <c r="AQ203" s="557"/>
      <c r="AR203" s="554"/>
      <c r="AS203" s="564"/>
      <c r="AT203" s="554"/>
      <c r="AU203" s="564"/>
      <c r="AV203" s="554"/>
      <c r="AW203" s="564"/>
      <c r="AX203" s="565"/>
      <c r="AY203" s="569"/>
      <c r="AZ203" s="511"/>
      <c r="BA203" s="564"/>
      <c r="BB203" s="520"/>
      <c r="BC203" s="535" t="str">
        <f t="shared" si="33"/>
        <v>Sta-2-1-2</v>
      </c>
      <c r="BD203" s="524"/>
      <c r="BE203" s="525"/>
      <c r="BF203" s="569"/>
      <c r="BG203" s="557"/>
      <c r="BH203" s="559"/>
      <c r="BI203" s="554"/>
      <c r="BJ203" s="564"/>
      <c r="BK203" s="554"/>
      <c r="BL203" s="564"/>
      <c r="BM203" s="554"/>
      <c r="BN203" s="564"/>
      <c r="BO203" s="565"/>
      <c r="BP203" s="75"/>
      <c r="BQ203" s="525"/>
      <c r="BR203" s="525"/>
      <c r="BS203" s="534"/>
      <c r="BT203" s="535"/>
      <c r="BU203" s="524"/>
      <c r="BV203" s="534"/>
    </row>
    <row r="204" spans="1:74" ht="40.200000000000003" thickBot="1" x14ac:dyDescent="0.3">
      <c r="A204" s="7" t="s">
        <v>430</v>
      </c>
      <c r="B204" s="7" t="s">
        <v>114</v>
      </c>
      <c r="C204" s="32" t="str">
        <f t="shared" si="30"/>
        <v>Level of engagement</v>
      </c>
      <c r="D204" s="153">
        <v>2</v>
      </c>
      <c r="E204" s="146">
        <v>1</v>
      </c>
      <c r="F204" s="31" t="str">
        <f t="shared" si="29"/>
        <v>Sta-2-2-1</v>
      </c>
      <c r="G204" s="239" t="s">
        <v>227</v>
      </c>
      <c r="I204" s="47"/>
      <c r="J204" s="40"/>
      <c r="K204" s="47"/>
      <c r="L204" s="71"/>
      <c r="M204" s="58"/>
      <c r="N204" s="46" t="s">
        <v>236</v>
      </c>
      <c r="O204" s="81" t="s">
        <v>174</v>
      </c>
      <c r="P204" s="51">
        <v>0</v>
      </c>
      <c r="Q204" s="603"/>
      <c r="R204" s="38"/>
      <c r="S204" s="635"/>
      <c r="T204" s="624"/>
      <c r="U204" s="75"/>
      <c r="V204" s="578"/>
      <c r="W204" s="617"/>
      <c r="X204" s="38"/>
      <c r="Y204" s="511"/>
      <c r="Z204" s="91"/>
      <c r="AA204" s="89"/>
      <c r="AB204" s="89"/>
      <c r="AC204" s="86"/>
      <c r="AD204" s="580"/>
      <c r="AE204" s="85" t="str">
        <f t="shared" si="31"/>
        <v>Sta-2-2-1</v>
      </c>
      <c r="AF204" s="545"/>
      <c r="AG204" s="545"/>
      <c r="AH204" s="75"/>
      <c r="AI204" s="511"/>
      <c r="AJ204" s="38"/>
      <c r="AK204" s="511"/>
      <c r="AL204" s="520"/>
      <c r="AM204" s="521" t="str">
        <f t="shared" si="32"/>
        <v>Sta-2-2-1</v>
      </c>
      <c r="AN204" s="524"/>
      <c r="AO204" s="526"/>
      <c r="AP204" s="75"/>
      <c r="AQ204" s="562"/>
      <c r="AR204" s="560"/>
      <c r="AS204" s="564"/>
      <c r="AT204" s="554"/>
      <c r="AU204" s="564"/>
      <c r="AV204" s="560"/>
      <c r="AW204" s="564"/>
      <c r="AX204" s="563"/>
      <c r="AY204" s="569"/>
      <c r="AZ204" s="511"/>
      <c r="BA204" s="564"/>
      <c r="BB204" s="520"/>
      <c r="BC204" s="535" t="str">
        <f t="shared" si="33"/>
        <v>Sta-2-2-1</v>
      </c>
      <c r="BD204" s="524"/>
      <c r="BE204" s="526"/>
      <c r="BF204" s="569"/>
      <c r="BG204" s="562"/>
      <c r="BH204" s="559"/>
      <c r="BI204" s="560"/>
      <c r="BJ204" s="564"/>
      <c r="BK204" s="554"/>
      <c r="BL204" s="564"/>
      <c r="BM204" s="560"/>
      <c r="BN204" s="564"/>
      <c r="BO204" s="563"/>
      <c r="BP204" s="75"/>
      <c r="BQ204" s="526"/>
      <c r="BR204" s="526"/>
      <c r="BS204" s="534"/>
      <c r="BT204" s="535"/>
      <c r="BU204" s="524"/>
      <c r="BV204" s="534"/>
    </row>
    <row r="205" spans="1:74" ht="13.8" thickBot="1" x14ac:dyDescent="0.3">
      <c r="A205" s="7" t="s">
        <v>430</v>
      </c>
      <c r="B205" s="7" t="s">
        <v>114</v>
      </c>
      <c r="C205" s="32" t="str">
        <f t="shared" si="30"/>
        <v>Level of engagement</v>
      </c>
      <c r="D205" s="153">
        <v>2</v>
      </c>
      <c r="E205" s="146">
        <v>2</v>
      </c>
      <c r="F205" s="31" t="str">
        <f t="shared" si="29"/>
        <v>Sta-2-2-2</v>
      </c>
      <c r="G205" s="239" t="s">
        <v>226</v>
      </c>
      <c r="I205" s="47"/>
      <c r="J205" s="40"/>
      <c r="K205" s="47"/>
      <c r="L205" s="71"/>
      <c r="M205" s="58"/>
      <c r="N205" s="57"/>
      <c r="O205" s="78"/>
      <c r="P205" s="43"/>
      <c r="Q205" s="603"/>
      <c r="R205" s="38"/>
      <c r="S205" s="635"/>
      <c r="T205" s="624"/>
      <c r="U205" s="75"/>
      <c r="V205" s="578"/>
      <c r="W205" s="617"/>
      <c r="X205" s="38"/>
      <c r="Y205" s="511"/>
      <c r="Z205" s="511"/>
      <c r="AA205" s="78"/>
      <c r="AB205" s="78"/>
      <c r="AC205" s="86"/>
      <c r="AD205" s="513"/>
      <c r="AE205" s="85" t="str">
        <f t="shared" si="31"/>
        <v>Sta-2-2-2</v>
      </c>
      <c r="AF205" s="545"/>
      <c r="AG205" s="545"/>
      <c r="AH205" s="75"/>
      <c r="AI205" s="511"/>
      <c r="AJ205" s="38"/>
      <c r="AK205" s="511"/>
      <c r="AL205" s="520"/>
      <c r="AM205" s="521" t="str">
        <f t="shared" si="32"/>
        <v>Sta-2-2-2</v>
      </c>
      <c r="AN205" s="524"/>
      <c r="AO205" s="523"/>
      <c r="AP205" s="75"/>
      <c r="AQ205" s="551"/>
      <c r="AR205" s="548"/>
      <c r="AS205" s="564"/>
      <c r="AT205" s="554"/>
      <c r="AU205" s="564"/>
      <c r="AV205" s="554"/>
      <c r="AW205" s="564"/>
      <c r="AX205" s="565"/>
      <c r="AY205" s="569"/>
      <c r="AZ205" s="511"/>
      <c r="BA205" s="564"/>
      <c r="BB205" s="520"/>
      <c r="BC205" s="535" t="str">
        <f t="shared" si="33"/>
        <v>Sta-2-2-2</v>
      </c>
      <c r="BD205" s="524"/>
      <c r="BE205" s="523"/>
      <c r="BF205" s="569"/>
      <c r="BG205" s="551"/>
      <c r="BH205" s="552"/>
      <c r="BI205" s="548"/>
      <c r="BJ205" s="564"/>
      <c r="BK205" s="554"/>
      <c r="BL205" s="564"/>
      <c r="BM205" s="554"/>
      <c r="BN205" s="564"/>
      <c r="BO205" s="565"/>
      <c r="BP205" s="75"/>
      <c r="BQ205" s="523"/>
      <c r="BR205" s="523"/>
      <c r="BS205" s="534"/>
      <c r="BT205" s="535"/>
      <c r="BU205" s="524"/>
      <c r="BV205" s="534"/>
    </row>
    <row r="206" spans="1:74" ht="40.200000000000003" thickBot="1" x14ac:dyDescent="0.3">
      <c r="A206" s="7" t="s">
        <v>430</v>
      </c>
      <c r="B206" s="7" t="s">
        <v>114</v>
      </c>
      <c r="C206" s="32" t="str">
        <f t="shared" si="30"/>
        <v>Level of engagement</v>
      </c>
      <c r="D206" s="153">
        <v>3</v>
      </c>
      <c r="E206" s="146">
        <v>1</v>
      </c>
      <c r="F206" s="31" t="str">
        <f t="shared" ref="F206:F224" si="34">B206&amp;"-"&amp;D206&amp;"-"&amp;E206</f>
        <v>Sta-2-3-1</v>
      </c>
      <c r="G206" s="239" t="s">
        <v>228</v>
      </c>
      <c r="I206" s="47"/>
      <c r="J206" s="40"/>
      <c r="K206" s="47"/>
      <c r="L206" s="71"/>
      <c r="M206" s="58"/>
      <c r="N206" s="46" t="s">
        <v>236</v>
      </c>
      <c r="O206" s="81" t="s">
        <v>174</v>
      </c>
      <c r="P206" s="51">
        <v>0</v>
      </c>
      <c r="Q206" s="603"/>
      <c r="R206" s="38"/>
      <c r="S206" s="635"/>
      <c r="T206" s="624"/>
      <c r="U206" s="75"/>
      <c r="V206" s="578"/>
      <c r="W206" s="617"/>
      <c r="X206" s="38"/>
      <c r="Y206" s="511"/>
      <c r="Z206" s="91"/>
      <c r="AA206" s="89"/>
      <c r="AB206" s="89"/>
      <c r="AC206" s="86"/>
      <c r="AD206" s="580"/>
      <c r="AE206" s="85" t="str">
        <f t="shared" si="31"/>
        <v>Sta-2-3-1</v>
      </c>
      <c r="AF206" s="545"/>
      <c r="AG206" s="545"/>
      <c r="AH206" s="75"/>
      <c r="AI206" s="511"/>
      <c r="AJ206" s="38"/>
      <c r="AK206" s="511"/>
      <c r="AL206" s="520"/>
      <c r="AM206" s="521" t="str">
        <f t="shared" si="32"/>
        <v>Sta-2-3-1</v>
      </c>
      <c r="AN206" s="524"/>
      <c r="AO206" s="525"/>
      <c r="AP206" s="75"/>
      <c r="AQ206" s="557"/>
      <c r="AR206" s="554"/>
      <c r="AS206" s="564"/>
      <c r="AT206" s="554"/>
      <c r="AU206" s="564"/>
      <c r="AV206" s="554"/>
      <c r="AW206" s="564"/>
      <c r="AX206" s="563"/>
      <c r="AY206" s="569"/>
      <c r="AZ206" s="511"/>
      <c r="BA206" s="564"/>
      <c r="BB206" s="520"/>
      <c r="BC206" s="535" t="str">
        <f t="shared" si="33"/>
        <v>Sta-2-3-1</v>
      </c>
      <c r="BD206" s="524"/>
      <c r="BE206" s="525"/>
      <c r="BF206" s="569"/>
      <c r="BG206" s="557"/>
      <c r="BH206" s="553"/>
      <c r="BI206" s="554"/>
      <c r="BJ206" s="564"/>
      <c r="BK206" s="554"/>
      <c r="BL206" s="564"/>
      <c r="BM206" s="554"/>
      <c r="BN206" s="564"/>
      <c r="BO206" s="563"/>
      <c r="BP206" s="75"/>
      <c r="BQ206" s="525"/>
      <c r="BR206" s="525"/>
      <c r="BS206" s="534"/>
      <c r="BT206" s="535"/>
      <c r="BU206" s="524"/>
      <c r="BV206" s="534"/>
    </row>
    <row r="207" spans="1:74" ht="13.8" thickBot="1" x14ac:dyDescent="0.3">
      <c r="A207" s="7" t="s">
        <v>430</v>
      </c>
      <c r="B207" s="7" t="s">
        <v>114</v>
      </c>
      <c r="C207" s="32" t="str">
        <f t="shared" si="30"/>
        <v>Level of engagement</v>
      </c>
      <c r="D207" s="153">
        <v>3</v>
      </c>
      <c r="E207" s="146">
        <v>2</v>
      </c>
      <c r="F207" s="31" t="str">
        <f t="shared" si="34"/>
        <v>Sta-2-3-2</v>
      </c>
      <c r="G207" s="239" t="s">
        <v>226</v>
      </c>
      <c r="I207" s="47"/>
      <c r="J207" s="40"/>
      <c r="K207" s="47"/>
      <c r="L207" s="71"/>
      <c r="M207" s="58"/>
      <c r="N207" s="57"/>
      <c r="O207" s="78"/>
      <c r="P207" s="43"/>
      <c r="Q207" s="603"/>
      <c r="R207" s="38"/>
      <c r="S207" s="635"/>
      <c r="T207" s="624"/>
      <c r="U207" s="75"/>
      <c r="V207" s="578"/>
      <c r="W207" s="617"/>
      <c r="X207" s="38"/>
      <c r="Y207" s="511"/>
      <c r="Z207" s="511"/>
      <c r="AA207" s="78"/>
      <c r="AB207" s="78"/>
      <c r="AC207" s="86"/>
      <c r="AD207" s="513"/>
      <c r="AE207" s="85" t="str">
        <f t="shared" si="31"/>
        <v>Sta-2-3-2</v>
      </c>
      <c r="AF207" s="545"/>
      <c r="AG207" s="545"/>
      <c r="AH207" s="75"/>
      <c r="AI207" s="511"/>
      <c r="AJ207" s="38"/>
      <c r="AK207" s="511"/>
      <c r="AL207" s="520"/>
      <c r="AM207" s="521" t="str">
        <f t="shared" si="32"/>
        <v>Sta-2-3-2</v>
      </c>
      <c r="AN207" s="524"/>
      <c r="AO207" s="525"/>
      <c r="AP207" s="75"/>
      <c r="AQ207" s="557"/>
      <c r="AR207" s="554"/>
      <c r="AS207" s="564"/>
      <c r="AT207" s="554"/>
      <c r="AU207" s="564"/>
      <c r="AV207" s="560"/>
      <c r="AW207" s="564"/>
      <c r="AX207" s="565"/>
      <c r="AY207" s="569"/>
      <c r="AZ207" s="511"/>
      <c r="BA207" s="564"/>
      <c r="BB207" s="520"/>
      <c r="BC207" s="535" t="str">
        <f t="shared" si="33"/>
        <v>Sta-2-3-2</v>
      </c>
      <c r="BD207" s="524"/>
      <c r="BE207" s="525"/>
      <c r="BF207" s="569"/>
      <c r="BG207" s="557"/>
      <c r="BH207" s="559"/>
      <c r="BI207" s="554"/>
      <c r="BJ207" s="564"/>
      <c r="BK207" s="554"/>
      <c r="BL207" s="564"/>
      <c r="BM207" s="560"/>
      <c r="BN207" s="564"/>
      <c r="BO207" s="565"/>
      <c r="BP207" s="75"/>
      <c r="BQ207" s="525"/>
      <c r="BR207" s="525"/>
      <c r="BS207" s="534"/>
      <c r="BT207" s="535"/>
      <c r="BU207" s="524"/>
      <c r="BV207" s="534"/>
    </row>
    <row r="208" spans="1:74" ht="79.8" thickBot="1" x14ac:dyDescent="0.3">
      <c r="A208" s="7" t="s">
        <v>430</v>
      </c>
      <c r="B208" s="7" t="s">
        <v>116</v>
      </c>
      <c r="C208" s="32" t="str">
        <f t="shared" si="30"/>
        <v>Effective communication</v>
      </c>
      <c r="D208" s="153">
        <v>1</v>
      </c>
      <c r="E208" s="146">
        <v>1</v>
      </c>
      <c r="F208" s="31" t="str">
        <f t="shared" si="34"/>
        <v>Sta-3-1-1</v>
      </c>
      <c r="G208" s="239" t="s">
        <v>399</v>
      </c>
      <c r="H208" s="571">
        <f>'Weightings Calcs'!J41</f>
        <v>2</v>
      </c>
      <c r="I208" s="143">
        <f>'Weightings Calcs'!K41</f>
        <v>3</v>
      </c>
      <c r="J208" s="94">
        <f>K208/$H208</f>
        <v>0.77881619937694702</v>
      </c>
      <c r="K208" s="63">
        <f>'Weightings Calcs'!$N$42</f>
        <v>1.557632398753894</v>
      </c>
      <c r="L208" s="70"/>
      <c r="M208" s="58"/>
      <c r="N208" s="46" t="s">
        <v>235</v>
      </c>
      <c r="O208" s="81" t="s">
        <v>174</v>
      </c>
      <c r="P208" s="51">
        <v>0</v>
      </c>
      <c r="Q208" s="602">
        <v>0</v>
      </c>
      <c r="R208" s="49">
        <f>Q208*J208</f>
        <v>0</v>
      </c>
      <c r="S208" s="635" t="s">
        <v>884</v>
      </c>
      <c r="T208" s="624"/>
      <c r="U208" s="75"/>
      <c r="V208" s="538">
        <v>1</v>
      </c>
      <c r="W208" s="614">
        <v>0</v>
      </c>
      <c r="X208" s="50">
        <f>W208*J208</f>
        <v>0</v>
      </c>
      <c r="Y208" s="60"/>
      <c r="Z208" s="87" t="s">
        <v>255</v>
      </c>
      <c r="AA208" s="88" t="s">
        <v>174</v>
      </c>
      <c r="AB208" s="89"/>
      <c r="AC208" s="90">
        <f>INDEX(lists_progress_status_tbl,MATCH(Z208,lists_progress_status,0),2)</f>
        <v>1</v>
      </c>
      <c r="AD208" s="546">
        <v>0</v>
      </c>
      <c r="AE208" s="85" t="str">
        <f t="shared" si="31"/>
        <v>Sta-3-1-1</v>
      </c>
      <c r="AF208" s="545" t="s">
        <v>914</v>
      </c>
      <c r="AG208" s="545"/>
      <c r="AH208" s="75"/>
      <c r="AI208" s="62">
        <v>0</v>
      </c>
      <c r="AJ208" s="50">
        <f>AI208*J208</f>
        <v>0</v>
      </c>
      <c r="AK208" s="519"/>
      <c r="AL208" s="520"/>
      <c r="AM208" s="521" t="str">
        <f t="shared" si="32"/>
        <v>Sta-3-1-1</v>
      </c>
      <c r="AN208" s="524"/>
      <c r="AO208" s="525"/>
      <c r="AP208" s="75"/>
      <c r="AQ208" s="551"/>
      <c r="AR208" s="548"/>
      <c r="AS208" s="547">
        <v>0</v>
      </c>
      <c r="AT208" s="548"/>
      <c r="AU208" s="547">
        <v>0</v>
      </c>
      <c r="AV208" s="548"/>
      <c r="AW208" s="547">
        <v>0</v>
      </c>
      <c r="AX208" s="549">
        <f>AW208*J208</f>
        <v>0</v>
      </c>
      <c r="AY208" s="569"/>
      <c r="AZ208" s="62"/>
      <c r="BA208" s="549">
        <f>AZ208*J208</f>
        <v>0</v>
      </c>
      <c r="BB208" s="520"/>
      <c r="BC208" s="535" t="str">
        <f t="shared" si="33"/>
        <v>Sta-3-1-1</v>
      </c>
      <c r="BD208" s="524"/>
      <c r="BE208" s="525"/>
      <c r="BF208" s="569"/>
      <c r="BG208" s="551"/>
      <c r="BH208" s="552"/>
      <c r="BI208" s="548"/>
      <c r="BJ208" s="547">
        <v>0</v>
      </c>
      <c r="BK208" s="548"/>
      <c r="BL208" s="547">
        <v>0</v>
      </c>
      <c r="BM208" s="548"/>
      <c r="BN208" s="547">
        <v>0</v>
      </c>
      <c r="BO208" s="549">
        <f>BN208*J208</f>
        <v>0</v>
      </c>
      <c r="BP208" s="75"/>
      <c r="BQ208" s="525"/>
      <c r="BR208" s="525"/>
      <c r="BS208" s="534"/>
      <c r="BT208" s="535"/>
      <c r="BU208" s="524"/>
      <c r="BV208" s="534"/>
    </row>
    <row r="209" spans="1:74" ht="40.200000000000003" thickBot="1" x14ac:dyDescent="0.3">
      <c r="A209" s="7" t="s">
        <v>430</v>
      </c>
      <c r="B209" s="7" t="s">
        <v>116</v>
      </c>
      <c r="C209" s="32"/>
      <c r="D209" s="153">
        <v>1</v>
      </c>
      <c r="E209" s="146">
        <v>2</v>
      </c>
      <c r="F209" s="31" t="str">
        <f t="shared" si="34"/>
        <v>Sta-3-1-2</v>
      </c>
      <c r="G209" s="239" t="s">
        <v>398</v>
      </c>
      <c r="I209" s="144"/>
      <c r="J209" s="145"/>
      <c r="K209" s="145"/>
      <c r="L209" s="68"/>
      <c r="M209" s="58"/>
      <c r="N209" s="38"/>
      <c r="O209" s="38"/>
      <c r="P209" s="38"/>
      <c r="Q209" s="603"/>
      <c r="R209" s="38"/>
      <c r="S209" s="635"/>
      <c r="T209" s="624"/>
      <c r="U209" s="75"/>
      <c r="V209" s="578"/>
      <c r="W209" s="617"/>
      <c r="X209" s="38"/>
      <c r="Y209" s="511"/>
      <c r="Z209" s="91"/>
      <c r="AA209" s="89"/>
      <c r="AB209" s="89"/>
      <c r="AC209" s="86"/>
      <c r="AD209" s="580"/>
      <c r="AE209" s="85"/>
      <c r="AF209" s="545"/>
      <c r="AG209" s="545"/>
      <c r="AH209" s="75"/>
      <c r="AI209" s="511"/>
      <c r="AJ209" s="38"/>
      <c r="AK209" s="519"/>
      <c r="AL209" s="520"/>
      <c r="AM209" s="521"/>
      <c r="AN209" s="524"/>
      <c r="AO209" s="525"/>
      <c r="AP209" s="75"/>
      <c r="AQ209" s="551"/>
      <c r="AR209" s="548"/>
      <c r="AS209" s="564"/>
      <c r="AT209" s="548"/>
      <c r="AU209" s="564"/>
      <c r="AV209" s="548"/>
      <c r="AW209" s="564"/>
      <c r="AX209" s="563"/>
      <c r="AY209" s="569"/>
      <c r="AZ209" s="511"/>
      <c r="BA209" s="564"/>
      <c r="BB209" s="520"/>
      <c r="BC209" s="535"/>
      <c r="BD209" s="524"/>
      <c r="BE209" s="525"/>
      <c r="BF209" s="569"/>
      <c r="BG209" s="551"/>
      <c r="BH209" s="552"/>
      <c r="BI209" s="548"/>
      <c r="BJ209" s="564"/>
      <c r="BK209" s="548"/>
      <c r="BL209" s="564"/>
      <c r="BM209" s="548"/>
      <c r="BN209" s="564"/>
      <c r="BO209" s="563"/>
      <c r="BP209" s="75"/>
      <c r="BQ209" s="525"/>
      <c r="BR209" s="525"/>
      <c r="BS209" s="534"/>
      <c r="BT209" s="535"/>
      <c r="BU209" s="524"/>
      <c r="BV209" s="534"/>
    </row>
    <row r="210" spans="1:74" ht="79.8" thickBot="1" x14ac:dyDescent="0.3">
      <c r="A210" s="7" t="s">
        <v>430</v>
      </c>
      <c r="B210" s="7" t="s">
        <v>116</v>
      </c>
      <c r="C210" s="32" t="str">
        <f t="shared" si="30"/>
        <v>Effective communication</v>
      </c>
      <c r="D210" s="153">
        <v>2</v>
      </c>
      <c r="E210" s="146">
        <v>1</v>
      </c>
      <c r="F210" s="31" t="str">
        <f t="shared" si="34"/>
        <v>Sta-3-2-1</v>
      </c>
      <c r="G210" s="239" t="s">
        <v>399</v>
      </c>
      <c r="I210" s="144"/>
      <c r="J210" s="145"/>
      <c r="K210" s="145"/>
      <c r="L210" s="71"/>
      <c r="M210" s="58"/>
      <c r="N210" s="46" t="s">
        <v>236</v>
      </c>
      <c r="O210" s="81" t="s">
        <v>174</v>
      </c>
      <c r="P210" s="51">
        <v>0</v>
      </c>
      <c r="Q210" s="603"/>
      <c r="R210" s="38"/>
      <c r="S210" s="635"/>
      <c r="T210" s="624"/>
      <c r="U210" s="75"/>
      <c r="V210" s="578"/>
      <c r="W210" s="617"/>
      <c r="X210" s="38"/>
      <c r="Y210" s="511"/>
      <c r="Z210" s="91"/>
      <c r="AA210" s="89"/>
      <c r="AB210" s="89"/>
      <c r="AC210" s="86"/>
      <c r="AD210" s="580"/>
      <c r="AE210" s="85" t="str">
        <f t="shared" si="31"/>
        <v>Sta-3-2-1</v>
      </c>
      <c r="AF210" s="545"/>
      <c r="AG210" s="545"/>
      <c r="AH210" s="75"/>
      <c r="AI210" s="511"/>
      <c r="AJ210" s="38"/>
      <c r="AK210" s="511"/>
      <c r="AL210" s="520"/>
      <c r="AM210" s="521" t="str">
        <f t="shared" si="32"/>
        <v>Sta-3-2-1</v>
      </c>
      <c r="AN210" s="524"/>
      <c r="AO210" s="525"/>
      <c r="AP210" s="75"/>
      <c r="AQ210" s="557"/>
      <c r="AR210" s="554"/>
      <c r="AS210" s="564"/>
      <c r="AT210" s="554"/>
      <c r="AU210" s="564"/>
      <c r="AV210" s="554"/>
      <c r="AW210" s="564"/>
      <c r="AX210" s="563"/>
      <c r="AY210" s="569"/>
      <c r="AZ210" s="511"/>
      <c r="BA210" s="564"/>
      <c r="BB210" s="520"/>
      <c r="BC210" s="535" t="str">
        <f t="shared" si="33"/>
        <v>Sta-3-2-1</v>
      </c>
      <c r="BD210" s="524"/>
      <c r="BE210" s="525"/>
      <c r="BF210" s="569"/>
      <c r="BG210" s="557"/>
      <c r="BH210" s="559"/>
      <c r="BI210" s="554"/>
      <c r="BJ210" s="564"/>
      <c r="BK210" s="554"/>
      <c r="BL210" s="564"/>
      <c r="BM210" s="554"/>
      <c r="BN210" s="564"/>
      <c r="BO210" s="563"/>
      <c r="BP210" s="75"/>
      <c r="BQ210" s="525"/>
      <c r="BR210" s="525"/>
      <c r="BS210" s="534"/>
      <c r="BT210" s="535"/>
      <c r="BU210" s="524"/>
      <c r="BV210" s="534"/>
    </row>
    <row r="211" spans="1:74" ht="40.200000000000003" thickBot="1" x14ac:dyDescent="0.3">
      <c r="A211" s="7" t="s">
        <v>430</v>
      </c>
      <c r="B211" s="7" t="s">
        <v>116</v>
      </c>
      <c r="C211" s="32" t="str">
        <f t="shared" si="30"/>
        <v>Effective communication</v>
      </c>
      <c r="D211" s="153">
        <v>2</v>
      </c>
      <c r="E211" s="146">
        <v>2</v>
      </c>
      <c r="F211" s="31" t="str">
        <f t="shared" si="34"/>
        <v>Sta-3-2-2</v>
      </c>
      <c r="G211" s="239" t="s">
        <v>400</v>
      </c>
      <c r="I211" s="144"/>
      <c r="J211" s="145"/>
      <c r="K211" s="145"/>
      <c r="L211" s="71"/>
      <c r="M211" s="58"/>
      <c r="N211" s="38"/>
      <c r="O211" s="38"/>
      <c r="P211" s="38"/>
      <c r="Q211" s="603"/>
      <c r="R211" s="38"/>
      <c r="S211" s="635"/>
      <c r="T211" s="624"/>
      <c r="U211" s="75"/>
      <c r="V211" s="578"/>
      <c r="W211" s="617"/>
      <c r="X211" s="38"/>
      <c r="Y211" s="511"/>
      <c r="Z211" s="91"/>
      <c r="AA211" s="89"/>
      <c r="AB211" s="89"/>
      <c r="AC211" s="86"/>
      <c r="AD211" s="580"/>
      <c r="AE211" s="85"/>
      <c r="AF211" s="545"/>
      <c r="AG211" s="545"/>
      <c r="AH211" s="75"/>
      <c r="AI211" s="511"/>
      <c r="AJ211" s="38"/>
      <c r="AK211" s="511"/>
      <c r="AL211" s="520"/>
      <c r="AM211" s="521"/>
      <c r="AN211" s="524"/>
      <c r="AO211" s="523"/>
      <c r="AP211" s="75"/>
      <c r="AQ211" s="551"/>
      <c r="AR211" s="548"/>
      <c r="AS211" s="564"/>
      <c r="AT211" s="548"/>
      <c r="AU211" s="564"/>
      <c r="AV211" s="548"/>
      <c r="AW211" s="564"/>
      <c r="AX211" s="563"/>
      <c r="AY211" s="569"/>
      <c r="AZ211" s="511"/>
      <c r="BA211" s="564"/>
      <c r="BB211" s="520"/>
      <c r="BC211" s="535"/>
      <c r="BD211" s="524"/>
      <c r="BE211" s="523"/>
      <c r="BF211" s="569"/>
      <c r="BG211" s="551"/>
      <c r="BH211" s="559"/>
      <c r="BI211" s="548"/>
      <c r="BJ211" s="564"/>
      <c r="BK211" s="548"/>
      <c r="BL211" s="564"/>
      <c r="BM211" s="548"/>
      <c r="BN211" s="564"/>
      <c r="BO211" s="563"/>
      <c r="BP211" s="75"/>
      <c r="BQ211" s="523"/>
      <c r="BR211" s="523"/>
      <c r="BS211" s="534"/>
      <c r="BT211" s="535"/>
      <c r="BU211" s="524"/>
      <c r="BV211" s="534"/>
    </row>
    <row r="212" spans="1:74" ht="27" thickBot="1" x14ac:dyDescent="0.3">
      <c r="A212" s="7" t="s">
        <v>430</v>
      </c>
      <c r="B212" s="7" t="s">
        <v>118</v>
      </c>
      <c r="C212" s="32" t="str">
        <f t="shared" si="30"/>
        <v>Addressing community concerns</v>
      </c>
      <c r="D212" s="153">
        <v>1</v>
      </c>
      <c r="E212" s="146">
        <v>1</v>
      </c>
      <c r="F212" s="31" t="str">
        <f t="shared" si="34"/>
        <v>Sta-4-1-1</v>
      </c>
      <c r="G212" s="239" t="s">
        <v>402</v>
      </c>
      <c r="H212" s="571">
        <f>'Weightings Calcs'!J42</f>
        <v>2</v>
      </c>
      <c r="I212" s="143">
        <f>'Weightings Calcs'!K42</f>
        <v>3</v>
      </c>
      <c r="J212" s="94">
        <f>K212/$H212</f>
        <v>0.77881619937694702</v>
      </c>
      <c r="K212" s="63">
        <f>'Weightings Calcs'!$N$42</f>
        <v>1.557632398753894</v>
      </c>
      <c r="L212" s="70"/>
      <c r="M212" s="58"/>
      <c r="N212" s="46" t="s">
        <v>235</v>
      </c>
      <c r="O212" s="81" t="s">
        <v>174</v>
      </c>
      <c r="P212" s="51">
        <v>0</v>
      </c>
      <c r="Q212" s="602">
        <v>0</v>
      </c>
      <c r="R212" s="49">
        <f>Q212*J212</f>
        <v>0</v>
      </c>
      <c r="S212" s="635" t="s">
        <v>891</v>
      </c>
      <c r="T212" s="624" t="s">
        <v>1064</v>
      </c>
      <c r="U212" s="75"/>
      <c r="V212" s="538">
        <v>1</v>
      </c>
      <c r="W212" s="614">
        <v>0</v>
      </c>
      <c r="X212" s="50">
        <f>W212*J212</f>
        <v>0</v>
      </c>
      <c r="Y212" s="60"/>
      <c r="Z212" s="87" t="s">
        <v>255</v>
      </c>
      <c r="AA212" s="88" t="s">
        <v>174</v>
      </c>
      <c r="AB212" s="89"/>
      <c r="AC212" s="90">
        <f>INDEX(lists_progress_status_tbl,MATCH(Z212,lists_progress_status,0),2)</f>
        <v>1</v>
      </c>
      <c r="AD212" s="546">
        <v>0</v>
      </c>
      <c r="AE212" s="85" t="str">
        <f t="shared" si="31"/>
        <v>Sta-4-1-1</v>
      </c>
      <c r="AF212" s="545" t="s">
        <v>913</v>
      </c>
      <c r="AG212" s="624" t="s">
        <v>1064</v>
      </c>
      <c r="AH212" s="75"/>
      <c r="AI212" s="62">
        <v>0</v>
      </c>
      <c r="AJ212" s="50">
        <f>AI212*J212</f>
        <v>0</v>
      </c>
      <c r="AK212" s="519"/>
      <c r="AL212" s="520"/>
      <c r="AM212" s="521" t="str">
        <f t="shared" si="32"/>
        <v>Sta-4-1-1</v>
      </c>
      <c r="AN212" s="524"/>
      <c r="AO212" s="523"/>
      <c r="AP212" s="75"/>
      <c r="AQ212" s="551"/>
      <c r="AR212" s="548"/>
      <c r="AS212" s="547">
        <v>0</v>
      </c>
      <c r="AT212" s="548"/>
      <c r="AU212" s="547">
        <v>0</v>
      </c>
      <c r="AV212" s="548"/>
      <c r="AW212" s="547">
        <v>0</v>
      </c>
      <c r="AX212" s="549">
        <f>AW212*J212</f>
        <v>0</v>
      </c>
      <c r="AY212" s="569"/>
      <c r="AZ212" s="62"/>
      <c r="BA212" s="549">
        <f>AZ212*J212</f>
        <v>0</v>
      </c>
      <c r="BB212" s="520"/>
      <c r="BC212" s="535" t="str">
        <f t="shared" si="33"/>
        <v>Sta-4-1-1</v>
      </c>
      <c r="BD212" s="524"/>
      <c r="BE212" s="523"/>
      <c r="BF212" s="569"/>
      <c r="BG212" s="551"/>
      <c r="BH212" s="552"/>
      <c r="BI212" s="548"/>
      <c r="BJ212" s="547">
        <v>0</v>
      </c>
      <c r="BK212" s="548"/>
      <c r="BL212" s="547">
        <v>0</v>
      </c>
      <c r="BM212" s="548"/>
      <c r="BN212" s="547">
        <v>0</v>
      </c>
      <c r="BO212" s="549">
        <f>BN212*J212</f>
        <v>0</v>
      </c>
      <c r="BP212" s="75"/>
      <c r="BQ212" s="523"/>
      <c r="BR212" s="523"/>
      <c r="BS212" s="534"/>
      <c r="BT212" s="535"/>
      <c r="BU212" s="524"/>
      <c r="BV212" s="534"/>
    </row>
    <row r="213" spans="1:74" ht="53.4" thickBot="1" x14ac:dyDescent="0.3">
      <c r="A213" s="7" t="s">
        <v>430</v>
      </c>
      <c r="B213" s="7" t="s">
        <v>118</v>
      </c>
      <c r="C213" s="32"/>
      <c r="D213" s="153">
        <v>1</v>
      </c>
      <c r="E213" s="146">
        <v>2</v>
      </c>
      <c r="F213" s="31" t="str">
        <f>B213&amp;"-"&amp;D213&amp;"-"&amp;E213</f>
        <v>Sta-4-1-2</v>
      </c>
      <c r="G213" s="239" t="s">
        <v>401</v>
      </c>
      <c r="I213" s="144"/>
      <c r="J213" s="145"/>
      <c r="K213" s="145"/>
      <c r="L213" s="68"/>
      <c r="M213" s="58"/>
      <c r="N213" s="38"/>
      <c r="O213" s="38"/>
      <c r="P213" s="38"/>
      <c r="Q213" s="603"/>
      <c r="R213" s="38"/>
      <c r="S213" s="635"/>
      <c r="T213" s="624" t="s">
        <v>1065</v>
      </c>
      <c r="U213" s="75"/>
      <c r="V213" s="578"/>
      <c r="W213" s="617"/>
      <c r="X213" s="38"/>
      <c r="Y213" s="511"/>
      <c r="Z213" s="91"/>
      <c r="AA213" s="89"/>
      <c r="AB213" s="89"/>
      <c r="AC213" s="86"/>
      <c r="AD213" s="580"/>
      <c r="AE213" s="85"/>
      <c r="AF213" s="545"/>
      <c r="AG213" s="624" t="s">
        <v>1065</v>
      </c>
      <c r="AH213" s="75"/>
      <c r="AI213" s="511"/>
      <c r="AJ213" s="38"/>
      <c r="AK213" s="519"/>
      <c r="AL213" s="520"/>
      <c r="AM213" s="521"/>
      <c r="AN213" s="524"/>
      <c r="AO213" s="523"/>
      <c r="AP213" s="75"/>
      <c r="AQ213" s="551"/>
      <c r="AR213" s="548"/>
      <c r="AS213" s="564"/>
      <c r="AT213" s="548"/>
      <c r="AU213" s="564"/>
      <c r="AV213" s="548"/>
      <c r="AW213" s="564"/>
      <c r="AX213" s="563"/>
      <c r="AY213" s="569"/>
      <c r="AZ213" s="511"/>
      <c r="BA213" s="564"/>
      <c r="BB213" s="520"/>
      <c r="BC213" s="535"/>
      <c r="BD213" s="524"/>
      <c r="BE213" s="523"/>
      <c r="BF213" s="569"/>
      <c r="BG213" s="551"/>
      <c r="BH213" s="552"/>
      <c r="BI213" s="548"/>
      <c r="BJ213" s="564"/>
      <c r="BK213" s="548"/>
      <c r="BL213" s="564"/>
      <c r="BM213" s="548"/>
      <c r="BN213" s="564"/>
      <c r="BO213" s="563"/>
      <c r="BP213" s="75"/>
      <c r="BQ213" s="523"/>
      <c r="BR213" s="523"/>
      <c r="BS213" s="534"/>
      <c r="BT213" s="535"/>
      <c r="BU213" s="524"/>
      <c r="BV213" s="534"/>
    </row>
    <row r="214" spans="1:74" ht="27" thickBot="1" x14ac:dyDescent="0.3">
      <c r="A214" s="7" t="s">
        <v>430</v>
      </c>
      <c r="B214" s="7" t="s">
        <v>118</v>
      </c>
      <c r="C214" s="32" t="str">
        <f t="shared" si="30"/>
        <v>Addressing community concerns</v>
      </c>
      <c r="D214" s="153">
        <v>2</v>
      </c>
      <c r="E214" s="146">
        <v>1</v>
      </c>
      <c r="F214" s="31" t="str">
        <f t="shared" si="34"/>
        <v>Sta-4-2-1</v>
      </c>
      <c r="G214" s="239" t="s">
        <v>402</v>
      </c>
      <c r="I214" s="144"/>
      <c r="J214" s="145"/>
      <c r="K214" s="145"/>
      <c r="L214" s="71"/>
      <c r="M214" s="58"/>
      <c r="N214" s="46" t="s">
        <v>236</v>
      </c>
      <c r="O214" s="81" t="s">
        <v>174</v>
      </c>
      <c r="P214" s="51">
        <v>0</v>
      </c>
      <c r="Q214" s="603"/>
      <c r="R214" s="38"/>
      <c r="S214" s="635"/>
      <c r="T214" s="624"/>
      <c r="U214" s="75"/>
      <c r="V214" s="578"/>
      <c r="W214" s="617"/>
      <c r="X214" s="38"/>
      <c r="Y214" s="511"/>
      <c r="Z214" s="91"/>
      <c r="AA214" s="89"/>
      <c r="AB214" s="89"/>
      <c r="AC214" s="86"/>
      <c r="AD214" s="580"/>
      <c r="AE214" s="85" t="str">
        <f t="shared" si="31"/>
        <v>Sta-4-2-1</v>
      </c>
      <c r="AF214" s="545"/>
      <c r="AG214" s="624" t="s">
        <v>1066</v>
      </c>
      <c r="AH214" s="75"/>
      <c r="AI214" s="511"/>
      <c r="AJ214" s="38"/>
      <c r="AK214" s="511"/>
      <c r="AL214" s="520"/>
      <c r="AM214" s="521" t="str">
        <f t="shared" si="32"/>
        <v>Sta-4-2-1</v>
      </c>
      <c r="AN214" s="524"/>
      <c r="AO214" s="525"/>
      <c r="AP214" s="75"/>
      <c r="AQ214" s="557"/>
      <c r="AR214" s="554"/>
      <c r="AS214" s="564"/>
      <c r="AT214" s="554"/>
      <c r="AU214" s="564"/>
      <c r="AV214" s="554"/>
      <c r="AW214" s="564"/>
      <c r="AX214" s="563"/>
      <c r="AY214" s="569"/>
      <c r="AZ214" s="511"/>
      <c r="BA214" s="564"/>
      <c r="BB214" s="520"/>
      <c r="BC214" s="535" t="str">
        <f t="shared" si="33"/>
        <v>Sta-4-2-1</v>
      </c>
      <c r="BD214" s="524"/>
      <c r="BE214" s="525"/>
      <c r="BF214" s="569"/>
      <c r="BG214" s="557"/>
      <c r="BH214" s="553"/>
      <c r="BI214" s="554"/>
      <c r="BJ214" s="564"/>
      <c r="BK214" s="554"/>
      <c r="BL214" s="564"/>
      <c r="BM214" s="554"/>
      <c r="BN214" s="564"/>
      <c r="BO214" s="563"/>
      <c r="BP214" s="75"/>
      <c r="BQ214" s="525"/>
      <c r="BR214" s="525"/>
      <c r="BS214" s="534"/>
      <c r="BT214" s="535"/>
      <c r="BU214" s="524"/>
      <c r="BV214" s="534"/>
    </row>
    <row r="215" spans="1:74" ht="40.200000000000003" thickBot="1" x14ac:dyDescent="0.3">
      <c r="A215" s="7" t="s">
        <v>430</v>
      </c>
      <c r="B215" s="7" t="s">
        <v>118</v>
      </c>
      <c r="C215" s="32" t="str">
        <f t="shared" si="30"/>
        <v>Addressing community concerns</v>
      </c>
      <c r="D215" s="153">
        <v>2</v>
      </c>
      <c r="E215" s="146">
        <v>2</v>
      </c>
      <c r="F215" s="31" t="str">
        <f>B215&amp;"-"&amp;D215&amp;"-"&amp;E215</f>
        <v>Sta-4-2-2</v>
      </c>
      <c r="G215" s="239" t="s">
        <v>403</v>
      </c>
      <c r="I215" s="144"/>
      <c r="J215" s="145"/>
      <c r="K215" s="145"/>
      <c r="L215" s="71"/>
      <c r="M215" s="58"/>
      <c r="N215" s="38"/>
      <c r="O215" s="38"/>
      <c r="P215" s="38"/>
      <c r="Q215" s="603"/>
      <c r="R215" s="38"/>
      <c r="S215" s="635"/>
      <c r="T215" s="624"/>
      <c r="U215" s="75"/>
      <c r="V215" s="578"/>
      <c r="W215" s="617"/>
      <c r="X215" s="38"/>
      <c r="Y215" s="511"/>
      <c r="Z215" s="91"/>
      <c r="AA215" s="89"/>
      <c r="AB215" s="89"/>
      <c r="AC215" s="86"/>
      <c r="AD215" s="580"/>
      <c r="AE215" s="85"/>
      <c r="AF215" s="545"/>
      <c r="AG215" s="545"/>
      <c r="AH215" s="75"/>
      <c r="AI215" s="511"/>
      <c r="AJ215" s="38"/>
      <c r="AK215" s="511"/>
      <c r="AL215" s="520"/>
      <c r="AM215" s="521"/>
      <c r="AN215" s="524"/>
      <c r="AO215" s="525"/>
      <c r="AP215" s="75"/>
      <c r="AQ215" s="551"/>
      <c r="AR215" s="548"/>
      <c r="AS215" s="564"/>
      <c r="AT215" s="548"/>
      <c r="AU215" s="564"/>
      <c r="AV215" s="548"/>
      <c r="AW215" s="564"/>
      <c r="AX215" s="563"/>
      <c r="AY215" s="569"/>
      <c r="AZ215" s="511"/>
      <c r="BA215" s="564"/>
      <c r="BB215" s="520"/>
      <c r="BC215" s="535"/>
      <c r="BD215" s="524"/>
      <c r="BE215" s="525"/>
      <c r="BF215" s="569"/>
      <c r="BG215" s="551"/>
      <c r="BH215" s="553"/>
      <c r="BI215" s="548"/>
      <c r="BJ215" s="564"/>
      <c r="BK215" s="548"/>
      <c r="BL215" s="564"/>
      <c r="BM215" s="548"/>
      <c r="BN215" s="564"/>
      <c r="BO215" s="563"/>
      <c r="BP215" s="75"/>
      <c r="BQ215" s="525"/>
      <c r="BR215" s="525"/>
      <c r="BS215" s="534"/>
      <c r="BT215" s="535"/>
      <c r="BU215" s="524"/>
      <c r="BV215" s="534"/>
    </row>
    <row r="216" spans="1:74" ht="119.4" thickBot="1" x14ac:dyDescent="0.3">
      <c r="A216" s="7" t="s">
        <v>431</v>
      </c>
      <c r="B216" s="7" t="s">
        <v>120</v>
      </c>
      <c r="C216" s="32" t="str">
        <f t="shared" si="30"/>
        <v>Urban design</v>
      </c>
      <c r="D216" s="153">
        <v>1</v>
      </c>
      <c r="E216" s="146">
        <v>1</v>
      </c>
      <c r="F216" s="31" t="str">
        <f t="shared" si="34"/>
        <v>Urb-1-1-1</v>
      </c>
      <c r="G216" s="239" t="s">
        <v>350</v>
      </c>
      <c r="H216" s="571">
        <f>'Weightings Calcs'!J43</f>
        <v>3</v>
      </c>
      <c r="I216" s="143">
        <f>'Weightings Calcs'!K43</f>
        <v>3</v>
      </c>
      <c r="J216" s="94">
        <f>K216/$H216</f>
        <v>1.6614745586708202</v>
      </c>
      <c r="K216" s="63">
        <f>'Weightings Calcs'!$N$43</f>
        <v>4.9844236760124607</v>
      </c>
      <c r="L216" s="70"/>
      <c r="M216" s="58"/>
      <c r="N216" s="46" t="s">
        <v>235</v>
      </c>
      <c r="O216" s="81" t="s">
        <v>174</v>
      </c>
      <c r="P216" s="51">
        <v>0</v>
      </c>
      <c r="Q216" s="602">
        <v>1</v>
      </c>
      <c r="R216" s="49">
        <f>Q216*J216</f>
        <v>1.6614745586708202</v>
      </c>
      <c r="S216" s="635" t="s">
        <v>1056</v>
      </c>
      <c r="T216" s="624"/>
      <c r="U216" s="75"/>
      <c r="V216" s="538">
        <v>1</v>
      </c>
      <c r="W216" s="614">
        <v>3</v>
      </c>
      <c r="X216" s="50">
        <f>W216*J216</f>
        <v>4.9844236760124607</v>
      </c>
      <c r="Y216" s="60"/>
      <c r="Z216" s="87" t="s">
        <v>255</v>
      </c>
      <c r="AA216" s="88" t="s">
        <v>174</v>
      </c>
      <c r="AB216" s="89"/>
      <c r="AC216" s="90">
        <f>INDEX(lists_progress_status_tbl,MATCH(Z216,lists_progress_status,0),2)</f>
        <v>1</v>
      </c>
      <c r="AD216" s="546">
        <v>0</v>
      </c>
      <c r="AE216" s="85" t="str">
        <f t="shared" si="31"/>
        <v>Urb-1-1-1</v>
      </c>
      <c r="AF216" s="545" t="s">
        <v>1022</v>
      </c>
      <c r="AG216" s="545"/>
      <c r="AH216" s="75"/>
      <c r="AI216" s="62">
        <v>0</v>
      </c>
      <c r="AJ216" s="50">
        <f>AI216*J216</f>
        <v>0</v>
      </c>
      <c r="AK216" s="519"/>
      <c r="AL216" s="520"/>
      <c r="AM216" s="521" t="str">
        <f t="shared" si="32"/>
        <v>Urb-1-1-1</v>
      </c>
      <c r="AN216" s="524"/>
      <c r="AO216" s="525"/>
      <c r="AP216" s="75"/>
      <c r="AQ216" s="551"/>
      <c r="AR216" s="548"/>
      <c r="AS216" s="547">
        <v>0</v>
      </c>
      <c r="AT216" s="548"/>
      <c r="AU216" s="547">
        <v>0</v>
      </c>
      <c r="AV216" s="548"/>
      <c r="AW216" s="547">
        <v>0</v>
      </c>
      <c r="AX216" s="549">
        <f>AW216*J216</f>
        <v>0</v>
      </c>
      <c r="AY216" s="569"/>
      <c r="AZ216" s="62"/>
      <c r="BA216" s="549">
        <f>AZ216*J216</f>
        <v>0</v>
      </c>
      <c r="BB216" s="520"/>
      <c r="BC216" s="535" t="str">
        <f t="shared" si="33"/>
        <v>Urb-1-1-1</v>
      </c>
      <c r="BD216" s="524"/>
      <c r="BE216" s="525"/>
      <c r="BF216" s="569"/>
      <c r="BG216" s="551"/>
      <c r="BH216" s="552"/>
      <c r="BI216" s="548"/>
      <c r="BJ216" s="547">
        <v>0</v>
      </c>
      <c r="BK216" s="548"/>
      <c r="BL216" s="547">
        <v>0</v>
      </c>
      <c r="BM216" s="548"/>
      <c r="BN216" s="547">
        <v>0</v>
      </c>
      <c r="BO216" s="549">
        <f>BN216*J216</f>
        <v>0</v>
      </c>
      <c r="BP216" s="75"/>
      <c r="BQ216" s="525"/>
      <c r="BR216" s="525"/>
      <c r="BS216" s="534"/>
      <c r="BT216" s="535"/>
      <c r="BU216" s="524"/>
      <c r="BV216" s="534"/>
    </row>
    <row r="217" spans="1:74" ht="27" thickBot="1" x14ac:dyDescent="0.3">
      <c r="A217" s="7" t="s">
        <v>431</v>
      </c>
      <c r="B217" s="7" t="s">
        <v>120</v>
      </c>
      <c r="C217" s="32" t="str">
        <f t="shared" si="30"/>
        <v>Urban design</v>
      </c>
      <c r="D217" s="153">
        <v>2</v>
      </c>
      <c r="E217" s="146">
        <v>1</v>
      </c>
      <c r="F217" s="31" t="str">
        <f t="shared" si="34"/>
        <v>Urb-1-2-1</v>
      </c>
      <c r="G217" s="239" t="s">
        <v>17</v>
      </c>
      <c r="I217" s="47"/>
      <c r="J217" s="40"/>
      <c r="K217" s="47"/>
      <c r="L217" s="71"/>
      <c r="M217" s="58"/>
      <c r="N217" s="46" t="s">
        <v>235</v>
      </c>
      <c r="O217" s="78"/>
      <c r="P217" s="51">
        <v>0</v>
      </c>
      <c r="Q217" s="605"/>
      <c r="R217" s="38"/>
      <c r="S217" s="635"/>
      <c r="T217" s="624"/>
      <c r="U217" s="75"/>
      <c r="V217" s="578"/>
      <c r="W217" s="617"/>
      <c r="X217" s="38"/>
      <c r="Y217" s="511"/>
      <c r="Z217" s="91"/>
      <c r="AA217" s="78"/>
      <c r="AB217" s="78"/>
      <c r="AC217" s="86"/>
      <c r="AD217" s="580"/>
      <c r="AE217" s="85" t="str">
        <f t="shared" si="31"/>
        <v>Urb-1-2-1</v>
      </c>
      <c r="AF217" s="545"/>
      <c r="AG217" s="545"/>
      <c r="AH217" s="75"/>
      <c r="AI217" s="513"/>
      <c r="AJ217" s="38"/>
      <c r="AK217" s="511"/>
      <c r="AL217" s="520"/>
      <c r="AM217" s="521" t="str">
        <f t="shared" si="32"/>
        <v>Urb-1-2-1</v>
      </c>
      <c r="AN217" s="524"/>
      <c r="AO217" s="526"/>
      <c r="AP217" s="75"/>
      <c r="AQ217" s="562"/>
      <c r="AR217" s="560"/>
      <c r="AS217" s="565"/>
      <c r="AT217" s="554"/>
      <c r="AU217" s="565"/>
      <c r="AV217" s="560"/>
      <c r="AW217" s="565"/>
      <c r="AX217" s="563"/>
      <c r="AY217" s="569"/>
      <c r="AZ217" s="513"/>
      <c r="BA217" s="564"/>
      <c r="BB217" s="520"/>
      <c r="BC217" s="535" t="str">
        <f t="shared" si="33"/>
        <v>Urb-1-2-1</v>
      </c>
      <c r="BD217" s="524"/>
      <c r="BE217" s="526"/>
      <c r="BF217" s="569"/>
      <c r="BG217" s="562"/>
      <c r="BH217" s="559"/>
      <c r="BI217" s="560"/>
      <c r="BJ217" s="565"/>
      <c r="BK217" s="554"/>
      <c r="BL217" s="565"/>
      <c r="BM217" s="560"/>
      <c r="BN217" s="565"/>
      <c r="BO217" s="563"/>
      <c r="BP217" s="75"/>
      <c r="BQ217" s="526"/>
      <c r="BR217" s="526"/>
      <c r="BS217" s="534"/>
      <c r="BT217" s="535"/>
      <c r="BU217" s="524"/>
      <c r="BV217" s="534"/>
    </row>
    <row r="218" spans="1:74" ht="27" thickBot="1" x14ac:dyDescent="0.3">
      <c r="A218" s="7" t="s">
        <v>431</v>
      </c>
      <c r="B218" s="7" t="s">
        <v>120</v>
      </c>
      <c r="C218" s="32" t="str">
        <f t="shared" si="30"/>
        <v>Urban design</v>
      </c>
      <c r="D218" s="153">
        <v>2</v>
      </c>
      <c r="E218" s="146">
        <v>2</v>
      </c>
      <c r="F218" s="31" t="str">
        <f t="shared" si="34"/>
        <v>Urb-1-2-2</v>
      </c>
      <c r="G218" s="239" t="s">
        <v>229</v>
      </c>
      <c r="I218" s="47"/>
      <c r="J218" s="40"/>
      <c r="K218" s="47"/>
      <c r="L218" s="71"/>
      <c r="M218" s="58"/>
      <c r="N218" s="57"/>
      <c r="O218" s="78"/>
      <c r="P218" s="43"/>
      <c r="Q218" s="605"/>
      <c r="R218" s="38"/>
      <c r="S218" s="635"/>
      <c r="T218" s="624"/>
      <c r="U218" s="75"/>
      <c r="V218" s="578"/>
      <c r="W218" s="617"/>
      <c r="X218" s="38"/>
      <c r="Y218" s="511"/>
      <c r="Z218" s="511"/>
      <c r="AA218" s="78"/>
      <c r="AB218" s="78"/>
      <c r="AC218" s="86"/>
      <c r="AD218" s="513"/>
      <c r="AE218" s="85" t="str">
        <f t="shared" si="31"/>
        <v>Urb-1-2-2</v>
      </c>
      <c r="AF218" s="545"/>
      <c r="AG218" s="545"/>
      <c r="AH218" s="75"/>
      <c r="AI218" s="513"/>
      <c r="AJ218" s="38"/>
      <c r="AK218" s="511"/>
      <c r="AL218" s="520"/>
      <c r="AM218" s="521" t="str">
        <f t="shared" si="32"/>
        <v>Urb-1-2-2</v>
      </c>
      <c r="AN218" s="524"/>
      <c r="AO218" s="523"/>
      <c r="AP218" s="75"/>
      <c r="AQ218" s="551"/>
      <c r="AR218" s="548"/>
      <c r="AS218" s="565"/>
      <c r="AT218" s="554"/>
      <c r="AU218" s="565"/>
      <c r="AV218" s="554"/>
      <c r="AW218" s="565"/>
      <c r="AX218" s="565"/>
      <c r="AY218" s="569"/>
      <c r="AZ218" s="513"/>
      <c r="BA218" s="564"/>
      <c r="BB218" s="520"/>
      <c r="BC218" s="535" t="str">
        <f t="shared" si="33"/>
        <v>Urb-1-2-2</v>
      </c>
      <c r="BD218" s="524"/>
      <c r="BE218" s="523"/>
      <c r="BF218" s="569"/>
      <c r="BG218" s="551"/>
      <c r="BH218" s="552"/>
      <c r="BI218" s="548"/>
      <c r="BJ218" s="565"/>
      <c r="BK218" s="554"/>
      <c r="BL218" s="565"/>
      <c r="BM218" s="554"/>
      <c r="BN218" s="565"/>
      <c r="BO218" s="565"/>
      <c r="BP218" s="75"/>
      <c r="BQ218" s="523"/>
      <c r="BR218" s="523"/>
      <c r="BS218" s="534"/>
      <c r="BT218" s="535"/>
      <c r="BU218" s="524"/>
      <c r="BV218" s="534"/>
    </row>
    <row r="219" spans="1:74" ht="27" thickBot="1" x14ac:dyDescent="0.3">
      <c r="A219" s="7" t="s">
        <v>431</v>
      </c>
      <c r="B219" s="7" t="s">
        <v>120</v>
      </c>
      <c r="C219" s="32" t="str">
        <f t="shared" si="30"/>
        <v>Urban design</v>
      </c>
      <c r="D219" s="153">
        <v>3</v>
      </c>
      <c r="E219" s="146">
        <v>1</v>
      </c>
      <c r="F219" s="31" t="str">
        <f t="shared" si="34"/>
        <v>Urb-1-3-1</v>
      </c>
      <c r="G219" s="239" t="s">
        <v>17</v>
      </c>
      <c r="I219" s="47"/>
      <c r="J219" s="40"/>
      <c r="K219" s="47"/>
      <c r="L219" s="71"/>
      <c r="M219" s="58"/>
      <c r="N219" s="46" t="s">
        <v>233</v>
      </c>
      <c r="O219" s="78"/>
      <c r="P219" s="51">
        <v>0</v>
      </c>
      <c r="Q219" s="605"/>
      <c r="R219" s="38"/>
      <c r="S219" s="635"/>
      <c r="T219" s="624"/>
      <c r="U219" s="75"/>
      <c r="V219" s="578"/>
      <c r="W219" s="617"/>
      <c r="X219" s="38"/>
      <c r="Y219" s="511"/>
      <c r="Z219" s="91"/>
      <c r="AA219" s="78"/>
      <c r="AB219" s="78"/>
      <c r="AC219" s="86"/>
      <c r="AD219" s="580"/>
      <c r="AE219" s="85" t="str">
        <f t="shared" si="31"/>
        <v>Urb-1-3-1</v>
      </c>
      <c r="AF219" s="545"/>
      <c r="AG219" s="545"/>
      <c r="AH219" s="75"/>
      <c r="AI219" s="513"/>
      <c r="AJ219" s="38"/>
      <c r="AK219" s="511"/>
      <c r="AL219" s="520"/>
      <c r="AM219" s="521" t="str">
        <f t="shared" si="32"/>
        <v>Urb-1-3-1</v>
      </c>
      <c r="AN219" s="524"/>
      <c r="AO219" s="525"/>
      <c r="AP219" s="75"/>
      <c r="AQ219" s="557"/>
      <c r="AR219" s="554"/>
      <c r="AS219" s="565"/>
      <c r="AT219" s="554"/>
      <c r="AU219" s="565"/>
      <c r="AV219" s="554"/>
      <c r="AW219" s="565"/>
      <c r="AX219" s="563"/>
      <c r="AY219" s="569"/>
      <c r="AZ219" s="513"/>
      <c r="BA219" s="564"/>
      <c r="BB219" s="520"/>
      <c r="BC219" s="535" t="str">
        <f t="shared" si="33"/>
        <v>Urb-1-3-1</v>
      </c>
      <c r="BD219" s="524"/>
      <c r="BE219" s="525"/>
      <c r="BF219" s="569"/>
      <c r="BG219" s="557"/>
      <c r="BH219" s="553"/>
      <c r="BI219" s="554"/>
      <c r="BJ219" s="565"/>
      <c r="BK219" s="554"/>
      <c r="BL219" s="565"/>
      <c r="BM219" s="554"/>
      <c r="BN219" s="565"/>
      <c r="BO219" s="563"/>
      <c r="BP219" s="75"/>
      <c r="BQ219" s="525"/>
      <c r="BR219" s="525"/>
      <c r="BS219" s="534"/>
      <c r="BT219" s="535"/>
      <c r="BU219" s="524"/>
      <c r="BV219" s="534"/>
    </row>
    <row r="220" spans="1:74" ht="27" thickBot="1" x14ac:dyDescent="0.3">
      <c r="A220" s="7" t="s">
        <v>431</v>
      </c>
      <c r="B220" s="7" t="s">
        <v>120</v>
      </c>
      <c r="C220" s="32" t="str">
        <f t="shared" si="30"/>
        <v>Urban design</v>
      </c>
      <c r="D220" s="153">
        <v>3</v>
      </c>
      <c r="E220" s="146">
        <v>2</v>
      </c>
      <c r="F220" s="31" t="str">
        <f t="shared" si="34"/>
        <v>Urb-1-3-2</v>
      </c>
      <c r="G220" s="239" t="s">
        <v>230</v>
      </c>
      <c r="I220" s="47"/>
      <c r="J220" s="40"/>
      <c r="K220" s="47"/>
      <c r="L220" s="71"/>
      <c r="M220" s="58"/>
      <c r="N220" s="57"/>
      <c r="O220" s="78"/>
      <c r="P220" s="43"/>
      <c r="Q220" s="605"/>
      <c r="R220" s="38"/>
      <c r="S220" s="635"/>
      <c r="T220" s="624"/>
      <c r="U220" s="75"/>
      <c r="V220" s="578"/>
      <c r="W220" s="617"/>
      <c r="X220" s="38"/>
      <c r="Y220" s="511"/>
      <c r="Z220" s="511"/>
      <c r="AA220" s="78"/>
      <c r="AB220" s="78"/>
      <c r="AC220" s="86"/>
      <c r="AD220" s="513"/>
      <c r="AE220" s="85" t="str">
        <f t="shared" si="31"/>
        <v>Urb-1-3-2</v>
      </c>
      <c r="AF220" s="545"/>
      <c r="AG220" s="545"/>
      <c r="AH220" s="75"/>
      <c r="AI220" s="513"/>
      <c r="AJ220" s="38"/>
      <c r="AK220" s="511"/>
      <c r="AL220" s="520"/>
      <c r="AM220" s="521" t="str">
        <f t="shared" si="32"/>
        <v>Urb-1-3-2</v>
      </c>
      <c r="AN220" s="524"/>
      <c r="AO220" s="525"/>
      <c r="AP220" s="75"/>
      <c r="AQ220" s="557"/>
      <c r="AR220" s="554"/>
      <c r="AS220" s="565"/>
      <c r="AT220" s="554"/>
      <c r="AU220" s="565"/>
      <c r="AV220" s="560"/>
      <c r="AW220" s="565"/>
      <c r="AX220" s="565"/>
      <c r="AY220" s="569"/>
      <c r="AZ220" s="513"/>
      <c r="BA220" s="564"/>
      <c r="BB220" s="520"/>
      <c r="BC220" s="535" t="str">
        <f t="shared" si="33"/>
        <v>Urb-1-3-2</v>
      </c>
      <c r="BD220" s="524"/>
      <c r="BE220" s="525"/>
      <c r="BF220" s="569"/>
      <c r="BG220" s="557"/>
      <c r="BH220" s="559"/>
      <c r="BI220" s="554"/>
      <c r="BJ220" s="565"/>
      <c r="BK220" s="554"/>
      <c r="BL220" s="565"/>
      <c r="BM220" s="560"/>
      <c r="BN220" s="565"/>
      <c r="BO220" s="565"/>
      <c r="BP220" s="75"/>
      <c r="BQ220" s="525"/>
      <c r="BR220" s="525"/>
      <c r="BS220" s="534"/>
      <c r="BT220" s="535"/>
      <c r="BU220" s="524"/>
      <c r="BV220" s="534"/>
    </row>
    <row r="221" spans="1:74" ht="40.200000000000003" thickBot="1" x14ac:dyDescent="0.3">
      <c r="A221" s="7" t="s">
        <v>431</v>
      </c>
      <c r="B221" s="7" t="s">
        <v>121</v>
      </c>
      <c r="C221" s="32" t="str">
        <f t="shared" si="30"/>
        <v>Implementation</v>
      </c>
      <c r="D221" s="153">
        <v>1</v>
      </c>
      <c r="E221" s="146">
        <v>1</v>
      </c>
      <c r="F221" s="31" t="str">
        <f t="shared" si="34"/>
        <v>Urb-2-1-1</v>
      </c>
      <c r="G221" s="239" t="s">
        <v>231</v>
      </c>
      <c r="H221" s="571">
        <f>'Weightings Calcs'!J44</f>
        <v>2</v>
      </c>
      <c r="I221" s="143">
        <f>'Weightings Calcs'!K44</f>
        <v>3</v>
      </c>
      <c r="J221" s="94">
        <f>K221/$H221</f>
        <v>0</v>
      </c>
      <c r="K221" s="63">
        <f>'Weightings Calcs'!$N$44</f>
        <v>0</v>
      </c>
      <c r="L221" s="70"/>
      <c r="M221" s="58"/>
      <c r="N221" s="46" t="s">
        <v>235</v>
      </c>
      <c r="O221" s="81" t="s">
        <v>174</v>
      </c>
      <c r="P221" s="51">
        <v>0</v>
      </c>
      <c r="Q221" s="602">
        <v>2</v>
      </c>
      <c r="R221" s="49">
        <f>Q221*J221</f>
        <v>0</v>
      </c>
      <c r="S221" s="635" t="s">
        <v>908</v>
      </c>
      <c r="T221" s="624" t="s">
        <v>1067</v>
      </c>
      <c r="U221" s="75"/>
      <c r="V221" s="538">
        <v>1</v>
      </c>
      <c r="W221" s="614">
        <v>2</v>
      </c>
      <c r="X221" s="50">
        <f>W221*J221</f>
        <v>0</v>
      </c>
      <c r="Y221" s="60"/>
      <c r="Z221" s="87" t="s">
        <v>255</v>
      </c>
      <c r="AA221" s="88" t="s">
        <v>174</v>
      </c>
      <c r="AB221" s="89"/>
      <c r="AC221" s="90">
        <f>INDEX(lists_progress_status_tbl,MATCH(Z221,lists_progress_status,0),2)</f>
        <v>1</v>
      </c>
      <c r="AD221" s="546">
        <v>0</v>
      </c>
      <c r="AE221" s="85" t="str">
        <f t="shared" si="31"/>
        <v>Urb-2-1-1</v>
      </c>
      <c r="AF221" s="545" t="s">
        <v>917</v>
      </c>
      <c r="AG221" s="545"/>
      <c r="AH221" s="75"/>
      <c r="AI221" s="62">
        <v>2</v>
      </c>
      <c r="AJ221" s="50">
        <f>AI221*J221</f>
        <v>0</v>
      </c>
      <c r="AK221" s="519"/>
      <c r="AL221" s="520"/>
      <c r="AM221" s="521" t="str">
        <f t="shared" si="32"/>
        <v>Urb-2-1-1</v>
      </c>
      <c r="AN221" s="524"/>
      <c r="AO221" s="525"/>
      <c r="AP221" s="75"/>
      <c r="AQ221" s="551"/>
      <c r="AR221" s="548"/>
      <c r="AS221" s="547">
        <v>0</v>
      </c>
      <c r="AT221" s="548"/>
      <c r="AU221" s="547">
        <v>0</v>
      </c>
      <c r="AV221" s="548"/>
      <c r="AW221" s="547">
        <v>0</v>
      </c>
      <c r="AX221" s="549">
        <f>AW221*J221</f>
        <v>0</v>
      </c>
      <c r="AY221" s="569"/>
      <c r="AZ221" s="62"/>
      <c r="BA221" s="549">
        <f>AZ221*J221</f>
        <v>0</v>
      </c>
      <c r="BB221" s="520"/>
      <c r="BC221" s="535" t="str">
        <f t="shared" si="33"/>
        <v>Urb-2-1-1</v>
      </c>
      <c r="BD221" s="524"/>
      <c r="BE221" s="525"/>
      <c r="BF221" s="569"/>
      <c r="BG221" s="551"/>
      <c r="BH221" s="552"/>
      <c r="BI221" s="548"/>
      <c r="BJ221" s="547">
        <v>0</v>
      </c>
      <c r="BK221" s="548"/>
      <c r="BL221" s="547">
        <v>0</v>
      </c>
      <c r="BM221" s="548"/>
      <c r="BN221" s="547">
        <v>0</v>
      </c>
      <c r="BO221" s="549">
        <f>BN221*J221</f>
        <v>0</v>
      </c>
      <c r="BP221" s="75"/>
      <c r="BQ221" s="525"/>
      <c r="BR221" s="525"/>
      <c r="BS221" s="534"/>
      <c r="BT221" s="535"/>
      <c r="BU221" s="524"/>
      <c r="BV221" s="534"/>
    </row>
    <row r="222" spans="1:74" ht="14.4" thickBot="1" x14ac:dyDescent="0.3">
      <c r="A222" s="7" t="s">
        <v>431</v>
      </c>
      <c r="B222" s="7" t="s">
        <v>121</v>
      </c>
      <c r="C222" s="32" t="str">
        <f t="shared" si="30"/>
        <v>Implementation</v>
      </c>
      <c r="D222" s="153">
        <v>2</v>
      </c>
      <c r="E222" s="146">
        <v>1</v>
      </c>
      <c r="F222" s="31" t="str">
        <f t="shared" si="34"/>
        <v>Urb-2-2-1</v>
      </c>
      <c r="G222" s="239" t="s">
        <v>17</v>
      </c>
      <c r="I222" s="47"/>
      <c r="J222" s="40"/>
      <c r="K222" s="47"/>
      <c r="L222" s="71"/>
      <c r="M222" s="58"/>
      <c r="N222" s="46" t="s">
        <v>236</v>
      </c>
      <c r="O222" s="81" t="s">
        <v>174</v>
      </c>
      <c r="P222" s="51">
        <v>0</v>
      </c>
      <c r="Q222" s="606"/>
      <c r="R222" s="38"/>
      <c r="S222" s="635"/>
      <c r="T222" s="624" t="s">
        <v>1068</v>
      </c>
      <c r="U222" s="75"/>
      <c r="V222" s="578"/>
      <c r="W222" s="619"/>
      <c r="X222" s="38"/>
      <c r="Y222" s="511"/>
      <c r="Z222" s="91"/>
      <c r="AA222" s="89"/>
      <c r="AB222" s="89"/>
      <c r="AC222" s="86"/>
      <c r="AD222" s="580"/>
      <c r="AE222" s="85" t="str">
        <f t="shared" si="31"/>
        <v>Urb-2-2-1</v>
      </c>
      <c r="AF222" s="545"/>
      <c r="AG222" s="545"/>
      <c r="AH222" s="75"/>
      <c r="AI222" s="514"/>
      <c r="AJ222" s="38"/>
      <c r="AK222" s="511"/>
      <c r="AL222" s="520"/>
      <c r="AM222" s="521" t="str">
        <f t="shared" si="32"/>
        <v>Urb-2-2-1</v>
      </c>
      <c r="AN222" s="524"/>
      <c r="AO222" s="523"/>
      <c r="AP222" s="75"/>
      <c r="AQ222" s="551"/>
      <c r="AR222" s="548"/>
      <c r="AS222" s="570"/>
      <c r="AT222" s="554"/>
      <c r="AU222" s="570"/>
      <c r="AV222" s="554"/>
      <c r="AW222" s="570"/>
      <c r="AX222" s="563"/>
      <c r="AY222" s="569"/>
      <c r="AZ222" s="514"/>
      <c r="BA222" s="564"/>
      <c r="BB222" s="520"/>
      <c r="BC222" s="535" t="str">
        <f t="shared" si="33"/>
        <v>Urb-2-2-1</v>
      </c>
      <c r="BD222" s="524"/>
      <c r="BE222" s="523"/>
      <c r="BF222" s="569"/>
      <c r="BG222" s="551"/>
      <c r="BH222" s="552"/>
      <c r="BI222" s="548"/>
      <c r="BJ222" s="570"/>
      <c r="BK222" s="554"/>
      <c r="BL222" s="570"/>
      <c r="BM222" s="554"/>
      <c r="BN222" s="570"/>
      <c r="BO222" s="563"/>
      <c r="BP222" s="75"/>
      <c r="BQ222" s="523"/>
      <c r="BR222" s="523"/>
      <c r="BS222" s="534"/>
      <c r="BT222" s="535"/>
      <c r="BU222" s="524"/>
      <c r="BV222" s="534"/>
    </row>
    <row r="223" spans="1:74" ht="40.200000000000003" thickBot="1" x14ac:dyDescent="0.3">
      <c r="A223" s="7" t="s">
        <v>431</v>
      </c>
      <c r="B223" s="7" t="s">
        <v>121</v>
      </c>
      <c r="C223" s="32" t="str">
        <f t="shared" si="30"/>
        <v>Implementation</v>
      </c>
      <c r="D223" s="153">
        <v>2</v>
      </c>
      <c r="E223" s="146">
        <v>2</v>
      </c>
      <c r="F223" s="31" t="str">
        <f t="shared" si="34"/>
        <v>Urb-2-2-2</v>
      </c>
      <c r="G223" s="239" t="s">
        <v>351</v>
      </c>
      <c r="I223" s="47"/>
      <c r="J223" s="40"/>
      <c r="K223" s="47"/>
      <c r="L223" s="71"/>
      <c r="M223" s="58"/>
      <c r="N223" s="54"/>
      <c r="O223" s="78"/>
      <c r="P223" s="43"/>
      <c r="Q223" s="605"/>
      <c r="R223" s="38"/>
      <c r="S223" s="635"/>
      <c r="T223" s="624"/>
      <c r="U223" s="75"/>
      <c r="V223" s="578"/>
      <c r="W223" s="617"/>
      <c r="X223" s="38"/>
      <c r="Y223" s="511"/>
      <c r="Z223" s="511"/>
      <c r="AA223" s="78"/>
      <c r="AB223" s="78"/>
      <c r="AC223" s="86"/>
      <c r="AD223" s="513"/>
      <c r="AE223" s="85" t="str">
        <f t="shared" si="31"/>
        <v>Urb-2-2-2</v>
      </c>
      <c r="AF223" s="545"/>
      <c r="AG223" s="545"/>
      <c r="AH223" s="75"/>
      <c r="AI223" s="513"/>
      <c r="AJ223" s="38"/>
      <c r="AK223" s="511"/>
      <c r="AL223" s="520"/>
      <c r="AM223" s="521" t="str">
        <f t="shared" si="32"/>
        <v>Urb-2-2-2</v>
      </c>
      <c r="AN223" s="524"/>
      <c r="AO223" s="525"/>
      <c r="AP223" s="75"/>
      <c r="AQ223" s="557"/>
      <c r="AR223" s="554"/>
      <c r="AS223" s="565"/>
      <c r="AT223" s="554"/>
      <c r="AU223" s="565"/>
      <c r="AV223" s="554"/>
      <c r="AW223" s="565"/>
      <c r="AX223" s="565"/>
      <c r="AY223" s="569"/>
      <c r="AZ223" s="513"/>
      <c r="BA223" s="564"/>
      <c r="BB223" s="520"/>
      <c r="BC223" s="535" t="str">
        <f t="shared" si="33"/>
        <v>Urb-2-2-2</v>
      </c>
      <c r="BD223" s="524"/>
      <c r="BE223" s="525"/>
      <c r="BF223" s="569"/>
      <c r="BG223" s="557"/>
      <c r="BH223" s="553"/>
      <c r="BI223" s="554"/>
      <c r="BJ223" s="565"/>
      <c r="BK223" s="554"/>
      <c r="BL223" s="565"/>
      <c r="BM223" s="554"/>
      <c r="BN223" s="565"/>
      <c r="BO223" s="565"/>
      <c r="BP223" s="75"/>
      <c r="BQ223" s="525"/>
      <c r="BR223" s="525"/>
      <c r="BS223" s="534"/>
      <c r="BT223" s="535"/>
      <c r="BU223" s="524"/>
      <c r="BV223" s="534"/>
    </row>
    <row r="224" spans="1:74" ht="172.2" thickBot="1" x14ac:dyDescent="0.3">
      <c r="A224" s="7" t="s">
        <v>432</v>
      </c>
      <c r="B224" s="7" t="s">
        <v>124</v>
      </c>
      <c r="C224" s="32" t="str">
        <f t="shared" si="30"/>
        <v>Innovation</v>
      </c>
      <c r="D224" s="153">
        <v>10</v>
      </c>
      <c r="E224" s="146">
        <v>1</v>
      </c>
      <c r="F224" s="31" t="str">
        <f t="shared" si="34"/>
        <v>Inn-1-10-1</v>
      </c>
      <c r="G224" s="239" t="s">
        <v>346</v>
      </c>
      <c r="H224" s="571">
        <f>'Weightings Calcs'!J45</f>
        <v>10</v>
      </c>
      <c r="I224" s="143">
        <f>'Weightings Calcs'!K45</f>
        <v>2</v>
      </c>
      <c r="J224" s="94">
        <f>K224/$H224</f>
        <v>1</v>
      </c>
      <c r="K224" s="63">
        <f>'Weightings Calcs'!$N$45</f>
        <v>10</v>
      </c>
      <c r="L224" s="70"/>
      <c r="M224" s="58"/>
      <c r="N224" s="46" t="s">
        <v>235</v>
      </c>
      <c r="O224" s="81" t="s">
        <v>174</v>
      </c>
      <c r="P224" s="51">
        <v>0</v>
      </c>
      <c r="Q224" s="602">
        <v>0</v>
      </c>
      <c r="R224" s="49">
        <f>Q224*J224</f>
        <v>0</v>
      </c>
      <c r="S224" s="635" t="s">
        <v>884</v>
      </c>
      <c r="T224" s="624"/>
      <c r="U224" s="75"/>
      <c r="V224" s="538">
        <v>1</v>
      </c>
      <c r="W224" s="614">
        <v>1</v>
      </c>
      <c r="X224" s="50">
        <f>W224*J224</f>
        <v>1</v>
      </c>
      <c r="Y224" s="60"/>
      <c r="Z224" s="87" t="s">
        <v>255</v>
      </c>
      <c r="AA224" s="88" t="s">
        <v>174</v>
      </c>
      <c r="AB224" s="89"/>
      <c r="AC224" s="90">
        <f>INDEX(lists_progress_status_tbl,MATCH(Z224,lists_progress_status,0),2)</f>
        <v>1</v>
      </c>
      <c r="AD224" s="546">
        <v>0</v>
      </c>
      <c r="AE224" s="85" t="str">
        <f t="shared" si="31"/>
        <v>Inn-1-10-1</v>
      </c>
      <c r="AF224" s="545"/>
      <c r="AG224" s="545" t="s">
        <v>1069</v>
      </c>
      <c r="AH224" s="75"/>
      <c r="AI224" s="62">
        <v>0</v>
      </c>
      <c r="AJ224" s="50">
        <f>AI224*J224</f>
        <v>0</v>
      </c>
      <c r="AK224" s="519"/>
      <c r="AL224" s="520"/>
      <c r="AM224" s="521" t="str">
        <f t="shared" si="32"/>
        <v>Inn-1-10-1</v>
      </c>
      <c r="AN224" s="524"/>
      <c r="AO224" s="523"/>
      <c r="AP224" s="75"/>
      <c r="AQ224" s="551"/>
      <c r="AR224" s="548"/>
      <c r="AS224" s="547">
        <v>0</v>
      </c>
      <c r="AT224" s="548"/>
      <c r="AU224" s="547">
        <v>0</v>
      </c>
      <c r="AV224" s="548"/>
      <c r="AW224" s="547">
        <v>0</v>
      </c>
      <c r="AX224" s="549">
        <f>AW224*J224</f>
        <v>0</v>
      </c>
      <c r="AY224" s="569"/>
      <c r="AZ224" s="62"/>
      <c r="BA224" s="549">
        <f>AZ224*J224</f>
        <v>0</v>
      </c>
      <c r="BB224" s="520"/>
      <c r="BC224" s="535" t="str">
        <f t="shared" si="33"/>
        <v>Inn-1-10-1</v>
      </c>
      <c r="BD224" s="524"/>
      <c r="BE224" s="523"/>
      <c r="BF224" s="569"/>
      <c r="BG224" s="551"/>
      <c r="BH224" s="552"/>
      <c r="BI224" s="548"/>
      <c r="BJ224" s="547">
        <v>0</v>
      </c>
      <c r="BK224" s="548"/>
      <c r="BL224" s="547">
        <v>0</v>
      </c>
      <c r="BM224" s="548"/>
      <c r="BN224" s="547">
        <v>0</v>
      </c>
      <c r="BO224" s="549">
        <f>BN224*J224</f>
        <v>0</v>
      </c>
      <c r="BP224" s="75"/>
      <c r="BQ224" s="523"/>
      <c r="BR224" s="523"/>
      <c r="BS224" s="534"/>
      <c r="BT224" s="535"/>
      <c r="BU224" s="524"/>
      <c r="BV224" s="534"/>
    </row>
    <row r="225" spans="1:74" x14ac:dyDescent="0.25">
      <c r="A225" s="25"/>
      <c r="B225" s="25"/>
      <c r="C225" s="29"/>
      <c r="D225" s="30"/>
      <c r="F225" s="30"/>
      <c r="G225" s="29"/>
      <c r="H225" s="27"/>
      <c r="I225" s="29"/>
      <c r="J225" s="29"/>
      <c r="K225" s="29"/>
      <c r="L225" s="29"/>
      <c r="M225" s="29"/>
      <c r="N225" s="25"/>
      <c r="O225" s="79"/>
      <c r="P225" s="44"/>
      <c r="R225" s="25"/>
      <c r="S225" s="30"/>
      <c r="T225" s="30"/>
      <c r="U225" s="25"/>
      <c r="V225" s="531"/>
      <c r="X225" s="25"/>
      <c r="Y225" s="515"/>
      <c r="Z225" s="25"/>
      <c r="AA225" s="79"/>
      <c r="AB225" s="79"/>
      <c r="AC225" s="29"/>
      <c r="AD225" s="44"/>
      <c r="AE225" s="99"/>
      <c r="AF225" s="515"/>
      <c r="AG225" s="515"/>
      <c r="AH225" s="25"/>
      <c r="AI225" s="515"/>
      <c r="AJ225" s="25"/>
      <c r="AK225" s="515"/>
      <c r="AL225" s="515"/>
      <c r="AM225" s="530"/>
      <c r="AN225" s="531"/>
      <c r="AO225" s="515"/>
      <c r="AP225" s="25"/>
      <c r="AQ225" s="25"/>
      <c r="AR225" s="25"/>
      <c r="AS225" s="25"/>
      <c r="AT225" s="25"/>
      <c r="AU225" s="25"/>
      <c r="AV225" s="25"/>
      <c r="AW225" s="25"/>
      <c r="AX225" s="44"/>
      <c r="AY225" s="25"/>
      <c r="AZ225" s="515"/>
      <c r="BA225" s="25"/>
      <c r="BB225" s="515"/>
      <c r="BC225" s="515"/>
      <c r="BD225" s="531"/>
      <c r="BE225" s="515"/>
      <c r="BF225" s="25"/>
      <c r="BG225" s="25"/>
      <c r="BH225" s="25"/>
      <c r="BI225" s="25"/>
      <c r="BJ225" s="25"/>
      <c r="BK225" s="25"/>
      <c r="BL225" s="25"/>
      <c r="BM225" s="25"/>
      <c r="BN225" s="25"/>
      <c r="BO225" s="44"/>
      <c r="BP225" s="25"/>
      <c r="BQ225" s="515"/>
      <c r="BR225" s="515"/>
      <c r="BS225" s="515"/>
      <c r="BT225" s="515"/>
      <c r="BU225" s="531"/>
      <c r="BV225" s="515"/>
    </row>
    <row r="226" spans="1:74" x14ac:dyDescent="0.25">
      <c r="A226" s="25"/>
      <c r="B226" s="25"/>
      <c r="C226" s="29"/>
      <c r="D226" s="30"/>
      <c r="F226" s="30"/>
      <c r="G226" s="29"/>
      <c r="H226" s="27"/>
      <c r="I226" s="29"/>
      <c r="J226" s="29"/>
      <c r="K226" s="29"/>
      <c r="L226" s="29"/>
      <c r="M226" s="29"/>
      <c r="N226" s="25"/>
      <c r="O226" s="79"/>
      <c r="P226" s="44"/>
      <c r="R226" s="25"/>
      <c r="S226" s="30"/>
      <c r="T226" s="30"/>
      <c r="U226" s="25"/>
      <c r="V226" s="531"/>
      <c r="X226" s="25"/>
      <c r="Y226" s="515"/>
      <c r="Z226" s="25"/>
      <c r="AA226" s="79"/>
      <c r="AB226" s="79"/>
      <c r="AC226" s="29"/>
      <c r="AD226" s="44"/>
      <c r="AE226" s="99"/>
      <c r="AF226" s="515"/>
      <c r="AG226" s="515"/>
      <c r="AH226" s="25"/>
      <c r="AI226" s="515"/>
      <c r="AJ226" s="25"/>
      <c r="AK226" s="515"/>
      <c r="AL226" s="515"/>
      <c r="AM226" s="530"/>
      <c r="AN226" s="531"/>
      <c r="AO226" s="515"/>
      <c r="AP226" s="25"/>
      <c r="AQ226" s="25"/>
      <c r="AR226" s="25"/>
      <c r="AS226" s="25"/>
      <c r="AT226" s="25"/>
      <c r="AU226" s="25"/>
      <c r="AV226" s="25"/>
      <c r="AW226" s="25"/>
      <c r="AX226" s="44"/>
      <c r="AY226" s="25"/>
      <c r="AZ226" s="515"/>
      <c r="BA226" s="25"/>
      <c r="BB226" s="515"/>
      <c r="BC226" s="515"/>
      <c r="BD226" s="531"/>
      <c r="BE226" s="515"/>
      <c r="BF226" s="25"/>
      <c r="BG226" s="25"/>
      <c r="BH226" s="25"/>
      <c r="BI226" s="25"/>
      <c r="BJ226" s="25"/>
      <c r="BK226" s="25"/>
      <c r="BL226" s="25"/>
      <c r="BM226" s="25"/>
      <c r="BN226" s="25"/>
      <c r="BO226" s="44"/>
      <c r="BP226" s="25"/>
      <c r="BQ226" s="515"/>
      <c r="BR226" s="515"/>
      <c r="BS226" s="515"/>
      <c r="BT226" s="515"/>
      <c r="BU226" s="531"/>
      <c r="BV226" s="515"/>
    </row>
    <row r="227" spans="1:74" x14ac:dyDescent="0.25">
      <c r="A227" s="25"/>
      <c r="B227" s="25"/>
      <c r="C227" s="29"/>
      <c r="D227" s="30"/>
      <c r="F227" s="30"/>
      <c r="G227" s="29"/>
      <c r="H227" s="27"/>
      <c r="I227" s="29"/>
      <c r="J227" s="29"/>
      <c r="K227" s="29"/>
      <c r="L227" s="29"/>
      <c r="M227" s="29"/>
      <c r="N227" s="25"/>
      <c r="O227" s="79"/>
      <c r="P227" s="44"/>
      <c r="R227" s="25"/>
      <c r="S227" s="30"/>
      <c r="T227" s="30"/>
      <c r="U227" s="25"/>
      <c r="V227" s="531"/>
      <c r="X227" s="25"/>
      <c r="Y227" s="515"/>
      <c r="Z227" s="25"/>
      <c r="AA227" s="79"/>
      <c r="AB227" s="79"/>
      <c r="AC227" s="29"/>
      <c r="AD227" s="44"/>
      <c r="AE227" s="99"/>
      <c r="AF227" s="515"/>
      <c r="AG227" s="515"/>
      <c r="AH227" s="25"/>
      <c r="AI227" s="515"/>
      <c r="AJ227" s="25"/>
      <c r="AK227" s="515"/>
      <c r="AL227" s="515"/>
      <c r="AM227" s="530"/>
      <c r="AN227" s="531"/>
      <c r="AO227" s="515"/>
      <c r="AP227" s="25"/>
      <c r="AQ227" s="25"/>
      <c r="AR227" s="25"/>
      <c r="AS227" s="25"/>
      <c r="AT227" s="25"/>
      <c r="AU227" s="25"/>
      <c r="AV227" s="25"/>
      <c r="AW227" s="25"/>
      <c r="AX227" s="44"/>
      <c r="AY227" s="25"/>
      <c r="AZ227" s="515"/>
      <c r="BA227" s="25"/>
      <c r="BB227" s="515"/>
      <c r="BC227" s="515"/>
      <c r="BD227" s="531"/>
      <c r="BE227" s="515"/>
      <c r="BF227" s="25"/>
      <c r="BG227" s="25"/>
      <c r="BH227" s="25"/>
      <c r="BI227" s="25"/>
      <c r="BJ227" s="25"/>
      <c r="BK227" s="25"/>
      <c r="BL227" s="25"/>
      <c r="BM227" s="25"/>
      <c r="BN227" s="25"/>
      <c r="BO227" s="44"/>
      <c r="BP227" s="25"/>
      <c r="BQ227" s="515"/>
      <c r="BR227" s="515"/>
      <c r="BS227" s="515"/>
      <c r="BT227" s="515"/>
      <c r="BU227" s="531"/>
      <c r="BV227" s="515"/>
    </row>
    <row r="228" spans="1:74" x14ac:dyDescent="0.25">
      <c r="A228" s="25"/>
      <c r="B228" s="25"/>
      <c r="C228" s="29"/>
      <c r="D228" s="30"/>
      <c r="F228" s="30"/>
      <c r="G228" s="29"/>
      <c r="H228" s="27"/>
      <c r="I228" s="29"/>
      <c r="J228" s="29"/>
      <c r="K228" s="29"/>
      <c r="L228" s="29"/>
      <c r="M228" s="29"/>
      <c r="N228" s="25"/>
      <c r="O228" s="79"/>
      <c r="P228" s="44"/>
      <c r="R228" s="25"/>
      <c r="S228" s="30"/>
      <c r="T228" s="30"/>
      <c r="U228" s="25"/>
      <c r="V228" s="531"/>
      <c r="X228" s="25"/>
      <c r="Y228" s="515"/>
      <c r="Z228" s="25"/>
      <c r="AA228" s="79"/>
      <c r="AB228" s="79"/>
      <c r="AC228" s="29"/>
      <c r="AD228" s="44"/>
      <c r="AE228" s="99"/>
      <c r="AF228" s="515"/>
      <c r="AG228" s="515"/>
      <c r="AH228" s="25"/>
      <c r="AI228" s="515"/>
      <c r="AJ228" s="25"/>
      <c r="AK228" s="515"/>
      <c r="AL228" s="515"/>
      <c r="AM228" s="530"/>
      <c r="AN228" s="531"/>
      <c r="AO228" s="515"/>
      <c r="AP228" s="25"/>
      <c r="AQ228" s="25"/>
      <c r="AR228" s="25"/>
      <c r="AS228" s="25"/>
      <c r="AT228" s="25"/>
      <c r="AU228" s="25"/>
      <c r="AV228" s="25"/>
      <c r="AW228" s="25"/>
      <c r="AX228" s="44"/>
      <c r="AY228" s="25"/>
      <c r="AZ228" s="515"/>
      <c r="BA228" s="25"/>
      <c r="BB228" s="515"/>
      <c r="BC228" s="515"/>
      <c r="BD228" s="531"/>
      <c r="BE228" s="515"/>
      <c r="BF228" s="25"/>
      <c r="BG228" s="25"/>
      <c r="BH228" s="25"/>
      <c r="BI228" s="25"/>
      <c r="BJ228" s="25"/>
      <c r="BK228" s="25"/>
      <c r="BL228" s="25"/>
      <c r="BM228" s="25"/>
      <c r="BN228" s="25"/>
      <c r="BO228" s="44"/>
      <c r="BP228" s="25"/>
      <c r="BQ228" s="515"/>
      <c r="BR228" s="515"/>
      <c r="BS228" s="515"/>
      <c r="BT228" s="515"/>
      <c r="BU228" s="531"/>
      <c r="BV228" s="515"/>
    </row>
    <row r="229" spans="1:74" x14ac:dyDescent="0.25">
      <c r="A229" s="25"/>
      <c r="B229" s="25"/>
      <c r="C229" s="29"/>
      <c r="D229" s="30"/>
      <c r="F229" s="30"/>
      <c r="G229" s="29"/>
      <c r="H229" s="27"/>
      <c r="I229" s="29"/>
      <c r="J229" s="29"/>
      <c r="K229" s="29"/>
      <c r="L229" s="29"/>
      <c r="M229" s="29"/>
      <c r="N229" s="25"/>
      <c r="O229" s="79"/>
      <c r="P229" s="44"/>
      <c r="R229" s="25"/>
      <c r="S229" s="30"/>
      <c r="T229" s="30"/>
      <c r="U229" s="25"/>
      <c r="V229" s="531"/>
      <c r="X229" s="25"/>
      <c r="Y229" s="515"/>
      <c r="Z229" s="25"/>
      <c r="AA229" s="79"/>
      <c r="AB229" s="79"/>
      <c r="AC229" s="29"/>
      <c r="AD229" s="44"/>
      <c r="AE229" s="99"/>
      <c r="AF229" s="515"/>
      <c r="AG229" s="515"/>
      <c r="AH229" s="25"/>
      <c r="AI229" s="515"/>
      <c r="AJ229" s="25"/>
      <c r="AK229" s="515"/>
      <c r="AL229" s="515"/>
      <c r="AM229" s="530"/>
      <c r="AN229" s="531"/>
      <c r="AO229" s="515"/>
      <c r="AP229" s="25"/>
      <c r="AQ229" s="25"/>
      <c r="AR229" s="25"/>
      <c r="AS229" s="25"/>
      <c r="AT229" s="25"/>
      <c r="AU229" s="25"/>
      <c r="AV229" s="25"/>
      <c r="AW229" s="25"/>
      <c r="AX229" s="44"/>
      <c r="AY229" s="25"/>
      <c r="AZ229" s="515"/>
      <c r="BA229" s="25"/>
      <c r="BB229" s="515"/>
      <c r="BC229" s="515"/>
      <c r="BD229" s="531"/>
      <c r="BE229" s="515"/>
      <c r="BF229" s="25"/>
      <c r="BG229" s="25"/>
      <c r="BH229" s="25"/>
      <c r="BI229" s="25"/>
      <c r="BJ229" s="25"/>
      <c r="BK229" s="25"/>
      <c r="BL229" s="25"/>
      <c r="BM229" s="25"/>
      <c r="BN229" s="25"/>
      <c r="BO229" s="44"/>
      <c r="BP229" s="25"/>
      <c r="BQ229" s="515"/>
      <c r="BR229" s="515"/>
      <c r="BS229" s="515"/>
      <c r="BT229" s="515"/>
      <c r="BU229" s="531"/>
      <c r="BV229" s="515"/>
    </row>
    <row r="230" spans="1:74" x14ac:dyDescent="0.25">
      <c r="A230" s="25"/>
      <c r="B230" s="25"/>
      <c r="C230" s="29"/>
      <c r="D230" s="30"/>
      <c r="F230" s="30"/>
      <c r="G230" s="29"/>
      <c r="H230" s="27"/>
      <c r="I230" s="29"/>
      <c r="J230" s="29"/>
      <c r="K230" s="29"/>
      <c r="L230" s="29"/>
      <c r="M230" s="29"/>
      <c r="N230" s="25"/>
      <c r="O230" s="79"/>
      <c r="P230" s="44"/>
      <c r="R230" s="25"/>
      <c r="S230" s="30"/>
      <c r="T230" s="30"/>
      <c r="U230" s="25"/>
      <c r="V230" s="531"/>
      <c r="X230" s="25"/>
      <c r="Y230" s="515"/>
      <c r="Z230" s="25"/>
      <c r="AA230" s="79"/>
      <c r="AB230" s="79"/>
      <c r="AC230" s="29"/>
      <c r="AD230" s="44"/>
      <c r="AE230" s="99"/>
      <c r="AF230" s="515"/>
      <c r="AG230" s="515"/>
      <c r="AH230" s="25"/>
      <c r="AI230" s="515"/>
      <c r="AJ230" s="25"/>
      <c r="AK230" s="515"/>
      <c r="AL230" s="515"/>
      <c r="AM230" s="530"/>
      <c r="AN230" s="531"/>
      <c r="AO230" s="515"/>
      <c r="AP230" s="25"/>
      <c r="AQ230" s="25"/>
      <c r="AR230" s="25"/>
      <c r="AS230" s="25"/>
      <c r="AT230" s="25"/>
      <c r="AU230" s="25"/>
      <c r="AV230" s="25"/>
      <c r="AW230" s="25"/>
      <c r="AX230" s="44"/>
      <c r="AY230" s="25"/>
      <c r="AZ230" s="515"/>
      <c r="BA230" s="25"/>
      <c r="BB230" s="515"/>
      <c r="BC230" s="515"/>
      <c r="BD230" s="531"/>
      <c r="BE230" s="515"/>
      <c r="BF230" s="25"/>
      <c r="BG230" s="25"/>
      <c r="BH230" s="25"/>
      <c r="BI230" s="25"/>
      <c r="BJ230" s="25"/>
      <c r="BK230" s="25"/>
      <c r="BL230" s="25"/>
      <c r="BM230" s="25"/>
      <c r="BN230" s="25"/>
      <c r="BO230" s="44"/>
      <c r="BP230" s="25"/>
      <c r="BQ230" s="515"/>
      <c r="BR230" s="515"/>
      <c r="BS230" s="515"/>
      <c r="BT230" s="515"/>
      <c r="BU230" s="531"/>
      <c r="BV230" s="515"/>
    </row>
    <row r="231" spans="1:74" x14ac:dyDescent="0.25">
      <c r="A231" s="25"/>
      <c r="B231" s="25"/>
      <c r="C231" s="29"/>
      <c r="D231" s="30"/>
      <c r="F231" s="30"/>
      <c r="G231" s="29"/>
      <c r="H231" s="27"/>
      <c r="I231" s="29"/>
      <c r="J231" s="29"/>
      <c r="K231" s="29"/>
      <c r="L231" s="29"/>
      <c r="M231" s="29"/>
      <c r="N231" s="25"/>
      <c r="O231" s="79"/>
      <c r="P231" s="44"/>
      <c r="R231" s="25"/>
      <c r="S231" s="30"/>
      <c r="T231" s="30"/>
      <c r="U231" s="25"/>
      <c r="V231" s="531"/>
      <c r="X231" s="25"/>
      <c r="Y231" s="515"/>
      <c r="Z231" s="25"/>
      <c r="AA231" s="79"/>
      <c r="AB231" s="79"/>
      <c r="AC231" s="29"/>
      <c r="AD231" s="44"/>
      <c r="AE231" s="99"/>
      <c r="AF231" s="515"/>
      <c r="AG231" s="515"/>
      <c r="AH231" s="25"/>
      <c r="AI231" s="515"/>
      <c r="AJ231" s="25"/>
      <c r="AK231" s="515"/>
      <c r="AL231" s="515"/>
      <c r="AM231" s="530"/>
      <c r="AN231" s="531"/>
      <c r="AO231" s="515"/>
      <c r="AP231" s="25"/>
      <c r="AQ231" s="25"/>
      <c r="AR231" s="25"/>
      <c r="AS231" s="25"/>
      <c r="AT231" s="25"/>
      <c r="AU231" s="25"/>
      <c r="AV231" s="25"/>
      <c r="AW231" s="25"/>
      <c r="AX231" s="44"/>
      <c r="AY231" s="25"/>
      <c r="AZ231" s="515"/>
      <c r="BA231" s="25"/>
      <c r="BB231" s="515"/>
      <c r="BC231" s="515"/>
      <c r="BD231" s="531"/>
      <c r="BE231" s="515"/>
      <c r="BF231" s="25"/>
      <c r="BG231" s="25"/>
      <c r="BH231" s="25"/>
      <c r="BI231" s="25"/>
      <c r="BJ231" s="25"/>
      <c r="BK231" s="25"/>
      <c r="BL231" s="25"/>
      <c r="BM231" s="25"/>
      <c r="BN231" s="25"/>
      <c r="BO231" s="44"/>
      <c r="BP231" s="25"/>
      <c r="BQ231" s="515"/>
      <c r="BR231" s="515"/>
      <c r="BS231" s="515"/>
      <c r="BT231" s="515"/>
      <c r="BU231" s="531"/>
      <c r="BV231" s="515"/>
    </row>
    <row r="232" spans="1:74" x14ac:dyDescent="0.25">
      <c r="A232" s="25"/>
      <c r="B232" s="25"/>
      <c r="C232" s="29"/>
      <c r="D232" s="30"/>
      <c r="F232" s="30"/>
      <c r="G232" s="29"/>
      <c r="H232" s="27"/>
      <c r="I232" s="29"/>
      <c r="J232" s="29"/>
      <c r="K232" s="29"/>
      <c r="L232" s="29"/>
      <c r="M232" s="29"/>
      <c r="N232" s="25"/>
      <c r="O232" s="79"/>
      <c r="P232" s="44"/>
      <c r="R232" s="25"/>
      <c r="S232" s="30"/>
      <c r="T232" s="30"/>
      <c r="U232" s="25"/>
      <c r="V232" s="531"/>
      <c r="X232" s="25"/>
      <c r="Y232" s="515"/>
      <c r="Z232" s="25"/>
      <c r="AA232" s="79"/>
      <c r="AB232" s="79"/>
      <c r="AC232" s="29"/>
      <c r="AD232" s="44"/>
      <c r="AE232" s="99"/>
      <c r="AF232" s="515"/>
      <c r="AG232" s="515"/>
      <c r="AH232" s="25"/>
      <c r="AI232" s="515"/>
      <c r="AJ232" s="25"/>
      <c r="AK232" s="515"/>
      <c r="AL232" s="515"/>
      <c r="AM232" s="530"/>
      <c r="AN232" s="531"/>
      <c r="AO232" s="515"/>
      <c r="AP232" s="25"/>
      <c r="AQ232" s="25"/>
      <c r="AR232" s="25"/>
      <c r="AS232" s="25"/>
      <c r="AT232" s="25"/>
      <c r="AU232" s="25"/>
      <c r="AV232" s="25"/>
      <c r="AW232" s="25"/>
      <c r="AX232" s="44"/>
      <c r="AY232" s="25"/>
      <c r="AZ232" s="515"/>
      <c r="BA232" s="25"/>
      <c r="BB232" s="515"/>
      <c r="BC232" s="515"/>
      <c r="BD232" s="531"/>
      <c r="BE232" s="515"/>
      <c r="BF232" s="25"/>
      <c r="BG232" s="25"/>
      <c r="BH232" s="25"/>
      <c r="BI232" s="25"/>
      <c r="BJ232" s="25"/>
      <c r="BK232" s="25"/>
      <c r="BL232" s="25"/>
      <c r="BM232" s="25"/>
      <c r="BN232" s="25"/>
      <c r="BO232" s="44"/>
      <c r="BP232" s="25"/>
      <c r="BQ232" s="515"/>
      <c r="BR232" s="515"/>
      <c r="BS232" s="515"/>
      <c r="BT232" s="515"/>
      <c r="BU232" s="531"/>
      <c r="BV232" s="515"/>
    </row>
    <row r="233" spans="1:74" x14ac:dyDescent="0.25">
      <c r="A233" s="25"/>
      <c r="B233" s="25"/>
      <c r="C233" s="29"/>
      <c r="D233" s="30"/>
      <c r="F233" s="30"/>
      <c r="G233" s="29"/>
      <c r="H233" s="27"/>
      <c r="I233" s="29"/>
      <c r="J233" s="29"/>
      <c r="K233" s="29"/>
      <c r="L233" s="29"/>
      <c r="M233" s="29"/>
      <c r="N233" s="25"/>
      <c r="O233" s="79"/>
      <c r="P233" s="44"/>
      <c r="R233" s="25"/>
      <c r="S233" s="30"/>
      <c r="T233" s="30"/>
      <c r="U233" s="25"/>
      <c r="V233" s="531"/>
      <c r="X233" s="25"/>
      <c r="Y233" s="515"/>
      <c r="Z233" s="25"/>
      <c r="AA233" s="79"/>
      <c r="AB233" s="79"/>
      <c r="AC233" s="29"/>
      <c r="AD233" s="44"/>
      <c r="AE233" s="99"/>
      <c r="AF233" s="515"/>
      <c r="AG233" s="515"/>
      <c r="AH233" s="25"/>
      <c r="AI233" s="515"/>
      <c r="AJ233" s="25"/>
      <c r="AK233" s="515"/>
      <c r="AL233" s="515"/>
      <c r="AM233" s="530"/>
      <c r="AN233" s="531"/>
      <c r="AO233" s="515"/>
      <c r="AP233" s="25"/>
      <c r="AQ233" s="25"/>
      <c r="AR233" s="25"/>
      <c r="AS233" s="25"/>
      <c r="AT233" s="25"/>
      <c r="AU233" s="25"/>
      <c r="AV233" s="25"/>
      <c r="AW233" s="25"/>
      <c r="AX233" s="44"/>
      <c r="AY233" s="25"/>
      <c r="AZ233" s="515"/>
      <c r="BA233" s="25"/>
      <c r="BB233" s="515"/>
      <c r="BC233" s="515"/>
      <c r="BD233" s="531"/>
      <c r="BE233" s="515"/>
      <c r="BF233" s="25"/>
      <c r="BG233" s="25"/>
      <c r="BH233" s="25"/>
      <c r="BI233" s="25"/>
      <c r="BJ233" s="25"/>
      <c r="BK233" s="25"/>
      <c r="BL233" s="25"/>
      <c r="BM233" s="25"/>
      <c r="BN233" s="25"/>
      <c r="BO233" s="44"/>
      <c r="BP233" s="25"/>
      <c r="BQ233" s="515"/>
      <c r="BR233" s="515"/>
      <c r="BS233" s="515"/>
      <c r="BT233" s="515"/>
      <c r="BU233" s="531"/>
      <c r="BV233" s="515"/>
    </row>
    <row r="234" spans="1:74" x14ac:dyDescent="0.25">
      <c r="A234" s="25"/>
      <c r="B234" s="25"/>
      <c r="C234" s="29"/>
      <c r="D234" s="30"/>
      <c r="F234" s="30"/>
      <c r="G234" s="29"/>
      <c r="H234" s="27"/>
      <c r="I234" s="29"/>
      <c r="J234" s="29"/>
      <c r="K234" s="29"/>
      <c r="L234" s="29"/>
      <c r="M234" s="29"/>
      <c r="N234" s="25"/>
      <c r="O234" s="79"/>
      <c r="P234" s="44"/>
      <c r="R234" s="25"/>
      <c r="S234" s="30"/>
      <c r="T234" s="30"/>
      <c r="U234" s="25"/>
      <c r="V234" s="531"/>
      <c r="X234" s="25"/>
      <c r="Y234" s="515"/>
      <c r="Z234" s="25"/>
      <c r="AA234" s="79"/>
      <c r="AB234" s="79"/>
      <c r="AC234" s="29"/>
      <c r="AD234" s="44"/>
      <c r="AE234" s="99"/>
      <c r="AF234" s="515"/>
      <c r="AG234" s="515"/>
      <c r="AH234" s="25"/>
      <c r="AI234" s="515"/>
      <c r="AJ234" s="25"/>
      <c r="AK234" s="515"/>
      <c r="AL234" s="515"/>
      <c r="AM234" s="530"/>
      <c r="AN234" s="531"/>
      <c r="AO234" s="515"/>
      <c r="AP234" s="25"/>
      <c r="AQ234" s="25"/>
      <c r="AR234" s="25"/>
      <c r="AS234" s="25"/>
      <c r="AT234" s="25"/>
      <c r="AU234" s="25"/>
      <c r="AV234" s="25"/>
      <c r="AW234" s="25"/>
      <c r="AX234" s="44"/>
      <c r="AY234" s="25"/>
      <c r="AZ234" s="515"/>
      <c r="BA234" s="25"/>
      <c r="BB234" s="515"/>
      <c r="BC234" s="515"/>
      <c r="BD234" s="531"/>
      <c r="BE234" s="515"/>
      <c r="BF234" s="25"/>
      <c r="BG234" s="25"/>
      <c r="BH234" s="25"/>
      <c r="BI234" s="25"/>
      <c r="BJ234" s="25"/>
      <c r="BK234" s="25"/>
      <c r="BL234" s="25"/>
      <c r="BM234" s="25"/>
      <c r="BN234" s="25"/>
      <c r="BO234" s="44"/>
      <c r="BP234" s="25"/>
      <c r="BQ234" s="515"/>
      <c r="BR234" s="515"/>
      <c r="BS234" s="515"/>
      <c r="BT234" s="515"/>
      <c r="BU234" s="531"/>
      <c r="BV234" s="515"/>
    </row>
    <row r="235" spans="1:74" x14ac:dyDescent="0.25">
      <c r="A235" s="25"/>
      <c r="B235" s="25"/>
      <c r="C235" s="29"/>
      <c r="D235" s="30"/>
      <c r="F235" s="30"/>
      <c r="G235" s="29"/>
      <c r="H235" s="27"/>
      <c r="I235" s="29"/>
      <c r="J235" s="29"/>
      <c r="K235" s="29"/>
      <c r="L235" s="29"/>
      <c r="M235" s="29"/>
      <c r="N235" s="25"/>
      <c r="O235" s="79"/>
      <c r="P235" s="44"/>
      <c r="R235" s="25"/>
      <c r="S235" s="30"/>
      <c r="T235" s="30"/>
      <c r="U235" s="25"/>
      <c r="V235" s="531"/>
      <c r="X235" s="25"/>
      <c r="Y235" s="515"/>
      <c r="Z235" s="25"/>
      <c r="AA235" s="79"/>
      <c r="AB235" s="79"/>
      <c r="AC235" s="29"/>
      <c r="AD235" s="44"/>
      <c r="AE235" s="99"/>
      <c r="AF235" s="515"/>
      <c r="AG235" s="515"/>
      <c r="AH235" s="25"/>
      <c r="AI235" s="515"/>
      <c r="AJ235" s="25"/>
      <c r="AK235" s="515"/>
      <c r="AL235" s="515"/>
      <c r="AM235" s="530"/>
      <c r="AN235" s="531"/>
      <c r="AO235" s="515"/>
      <c r="AP235" s="25"/>
      <c r="AQ235" s="25"/>
      <c r="AR235" s="25"/>
      <c r="AS235" s="25"/>
      <c r="AT235" s="25"/>
      <c r="AU235" s="25"/>
      <c r="AV235" s="25"/>
      <c r="AW235" s="25"/>
      <c r="AX235" s="44"/>
      <c r="AY235" s="25"/>
      <c r="AZ235" s="515"/>
      <c r="BA235" s="25"/>
      <c r="BB235" s="515"/>
      <c r="BC235" s="515"/>
      <c r="BD235" s="531"/>
      <c r="BE235" s="515"/>
      <c r="BF235" s="25"/>
      <c r="BG235" s="25"/>
      <c r="BH235" s="25"/>
      <c r="BI235" s="25"/>
      <c r="BJ235" s="25"/>
      <c r="BK235" s="25"/>
      <c r="BL235" s="25"/>
      <c r="BM235" s="25"/>
      <c r="BN235" s="25"/>
      <c r="BO235" s="44"/>
      <c r="BP235" s="25"/>
      <c r="BQ235" s="515"/>
      <c r="BR235" s="515"/>
      <c r="BS235" s="515"/>
      <c r="BT235" s="515"/>
      <c r="BU235" s="531"/>
      <c r="BV235" s="515"/>
    </row>
    <row r="236" spans="1:74" x14ac:dyDescent="0.25">
      <c r="A236" s="25"/>
      <c r="B236" s="25"/>
      <c r="C236" s="29"/>
      <c r="D236" s="30"/>
      <c r="F236" s="30"/>
      <c r="G236" s="29"/>
      <c r="H236" s="27"/>
      <c r="I236" s="29"/>
      <c r="J236" s="29"/>
      <c r="K236" s="29"/>
      <c r="L236" s="29"/>
      <c r="M236" s="29"/>
      <c r="N236" s="25"/>
      <c r="O236" s="79"/>
      <c r="P236" s="44"/>
      <c r="R236" s="25"/>
      <c r="S236" s="30"/>
      <c r="T236" s="30"/>
      <c r="U236" s="25"/>
      <c r="V236" s="531"/>
      <c r="X236" s="25"/>
      <c r="Y236" s="515"/>
      <c r="Z236" s="25"/>
      <c r="AA236" s="79"/>
      <c r="AB236" s="79"/>
      <c r="AC236" s="29"/>
      <c r="AD236" s="44"/>
      <c r="AE236" s="99"/>
      <c r="AF236" s="515"/>
      <c r="AG236" s="515"/>
      <c r="AH236" s="25"/>
      <c r="AI236" s="515"/>
      <c r="AJ236" s="25"/>
      <c r="AK236" s="515"/>
      <c r="AL236" s="515"/>
      <c r="AM236" s="530"/>
      <c r="AN236" s="531"/>
      <c r="AO236" s="515"/>
      <c r="AP236" s="25"/>
      <c r="AQ236" s="25"/>
      <c r="AR236" s="25"/>
      <c r="AS236" s="25"/>
      <c r="AT236" s="25"/>
      <c r="AU236" s="25"/>
      <c r="AV236" s="25"/>
      <c r="AW236" s="25"/>
      <c r="AX236" s="44"/>
      <c r="AY236" s="25"/>
      <c r="AZ236" s="515"/>
      <c r="BA236" s="25"/>
      <c r="BB236" s="515"/>
      <c r="BC236" s="515"/>
      <c r="BD236" s="531"/>
      <c r="BE236" s="515"/>
      <c r="BF236" s="25"/>
      <c r="BG236" s="25"/>
      <c r="BH236" s="25"/>
      <c r="BI236" s="25"/>
      <c r="BJ236" s="25"/>
      <c r="BK236" s="25"/>
      <c r="BL236" s="25"/>
      <c r="BM236" s="25"/>
      <c r="BN236" s="25"/>
      <c r="BO236" s="44"/>
      <c r="BP236" s="25"/>
      <c r="BQ236" s="515"/>
      <c r="BR236" s="515"/>
      <c r="BS236" s="515"/>
      <c r="BT236" s="515"/>
      <c r="BU236" s="531"/>
      <c r="BV236" s="515"/>
    </row>
    <row r="237" spans="1:74" x14ac:dyDescent="0.25">
      <c r="A237" s="25"/>
      <c r="B237" s="25"/>
      <c r="C237" s="29"/>
      <c r="D237" s="30"/>
      <c r="F237" s="30"/>
      <c r="G237" s="29"/>
      <c r="H237" s="27"/>
      <c r="I237" s="29"/>
      <c r="J237" s="29"/>
      <c r="K237" s="29"/>
      <c r="L237" s="29"/>
      <c r="M237" s="29"/>
      <c r="N237" s="25"/>
      <c r="O237" s="79"/>
      <c r="P237" s="44"/>
      <c r="R237" s="25"/>
      <c r="S237" s="30"/>
      <c r="T237" s="30"/>
      <c r="U237" s="25"/>
      <c r="V237" s="531"/>
      <c r="X237" s="25"/>
      <c r="Y237" s="515"/>
      <c r="Z237" s="25"/>
      <c r="AA237" s="79"/>
      <c r="AB237" s="79"/>
      <c r="AC237" s="29"/>
      <c r="AD237" s="44"/>
      <c r="AE237" s="99"/>
      <c r="AF237" s="515"/>
      <c r="AG237" s="515"/>
      <c r="AH237" s="25"/>
      <c r="AI237" s="515"/>
      <c r="AJ237" s="25"/>
      <c r="AK237" s="515"/>
      <c r="AL237" s="515"/>
      <c r="AM237" s="530"/>
      <c r="AN237" s="531"/>
      <c r="AO237" s="515"/>
      <c r="AP237" s="25"/>
      <c r="AQ237" s="25"/>
      <c r="AR237" s="25"/>
      <c r="AS237" s="25"/>
      <c r="AT237" s="25"/>
      <c r="AU237" s="25"/>
      <c r="AV237" s="25"/>
      <c r="AW237" s="25"/>
      <c r="AX237" s="44"/>
      <c r="AY237" s="25"/>
      <c r="AZ237" s="515"/>
      <c r="BA237" s="25"/>
      <c r="BB237" s="515"/>
      <c r="BC237" s="515"/>
      <c r="BD237" s="531"/>
      <c r="BE237" s="515"/>
      <c r="BF237" s="25"/>
      <c r="BG237" s="25"/>
      <c r="BH237" s="25"/>
      <c r="BI237" s="25"/>
      <c r="BJ237" s="25"/>
      <c r="BK237" s="25"/>
      <c r="BL237" s="25"/>
      <c r="BM237" s="25"/>
      <c r="BN237" s="25"/>
      <c r="BO237" s="44"/>
      <c r="BP237" s="25"/>
      <c r="BQ237" s="515"/>
      <c r="BR237" s="515"/>
      <c r="BS237" s="515"/>
      <c r="BT237" s="515"/>
      <c r="BU237" s="531"/>
      <c r="BV237" s="515"/>
    </row>
    <row r="238" spans="1:74" x14ac:dyDescent="0.25">
      <c r="A238" s="25"/>
      <c r="B238" s="25"/>
      <c r="C238" s="29"/>
      <c r="D238" s="30"/>
      <c r="F238" s="30"/>
      <c r="G238" s="29"/>
      <c r="H238" s="27"/>
      <c r="I238" s="29"/>
      <c r="J238" s="29"/>
      <c r="K238" s="29"/>
      <c r="L238" s="29"/>
      <c r="M238" s="29"/>
      <c r="N238" s="25"/>
      <c r="O238" s="79"/>
      <c r="P238" s="44"/>
      <c r="R238" s="25"/>
      <c r="S238" s="30"/>
      <c r="T238" s="30"/>
      <c r="U238" s="25"/>
      <c r="V238" s="531"/>
      <c r="X238" s="25"/>
      <c r="Y238" s="515"/>
      <c r="Z238" s="25"/>
      <c r="AA238" s="79"/>
      <c r="AB238" s="79"/>
      <c r="AC238" s="29"/>
      <c r="AD238" s="44"/>
      <c r="AE238" s="99"/>
      <c r="AF238" s="515"/>
      <c r="AG238" s="515"/>
      <c r="AH238" s="25"/>
      <c r="AI238" s="515"/>
      <c r="AJ238" s="25"/>
      <c r="AK238" s="515"/>
      <c r="AL238" s="515"/>
      <c r="AM238" s="530"/>
      <c r="AN238" s="531"/>
      <c r="AO238" s="515"/>
      <c r="AP238" s="25"/>
      <c r="AQ238" s="25"/>
      <c r="AR238" s="25"/>
      <c r="AS238" s="25"/>
      <c r="AT238" s="25"/>
      <c r="AU238" s="25"/>
      <c r="AV238" s="25"/>
      <c r="AW238" s="25"/>
      <c r="AX238" s="44"/>
      <c r="AY238" s="25"/>
      <c r="AZ238" s="515"/>
      <c r="BA238" s="25"/>
      <c r="BB238" s="515"/>
      <c r="BC238" s="515"/>
      <c r="BD238" s="531"/>
      <c r="BE238" s="515"/>
      <c r="BF238" s="25"/>
      <c r="BG238" s="25"/>
      <c r="BH238" s="25"/>
      <c r="BI238" s="25"/>
      <c r="BJ238" s="25"/>
      <c r="BK238" s="25"/>
      <c r="BL238" s="25"/>
      <c r="BM238" s="25"/>
      <c r="BN238" s="25"/>
      <c r="BO238" s="44"/>
      <c r="BP238" s="25"/>
      <c r="BQ238" s="515"/>
      <c r="BR238" s="515"/>
      <c r="BS238" s="515"/>
      <c r="BT238" s="515"/>
      <c r="BU238" s="531"/>
      <c r="BV238" s="515"/>
    </row>
    <row r="239" spans="1:74" x14ac:dyDescent="0.25">
      <c r="A239" s="25"/>
      <c r="B239" s="25"/>
      <c r="C239" s="29"/>
      <c r="D239" s="30"/>
      <c r="F239" s="30"/>
      <c r="G239" s="29"/>
      <c r="H239" s="27"/>
      <c r="I239" s="29"/>
      <c r="J239" s="29"/>
      <c r="K239" s="29"/>
      <c r="L239" s="29"/>
      <c r="M239" s="29"/>
      <c r="N239" s="25"/>
      <c r="O239" s="79"/>
      <c r="P239" s="44"/>
      <c r="R239" s="25"/>
      <c r="S239" s="30"/>
      <c r="T239" s="30"/>
      <c r="U239" s="25"/>
      <c r="V239" s="531"/>
      <c r="X239" s="25"/>
      <c r="Y239" s="515"/>
      <c r="Z239" s="25"/>
      <c r="AA239" s="79"/>
      <c r="AB239" s="79"/>
      <c r="AC239" s="29"/>
      <c r="AD239" s="44"/>
      <c r="AE239" s="99"/>
      <c r="AF239" s="515"/>
      <c r="AG239" s="515"/>
      <c r="AH239" s="25"/>
      <c r="AI239" s="515"/>
      <c r="AJ239" s="25"/>
      <c r="AK239" s="515"/>
      <c r="AL239" s="515"/>
      <c r="AM239" s="530"/>
      <c r="AN239" s="531"/>
      <c r="AO239" s="515"/>
      <c r="AP239" s="25"/>
      <c r="AQ239" s="25"/>
      <c r="AR239" s="25"/>
      <c r="AS239" s="25"/>
      <c r="AT239" s="25"/>
      <c r="AU239" s="25"/>
      <c r="AV239" s="25"/>
      <c r="AW239" s="25"/>
      <c r="AX239" s="44"/>
      <c r="AY239" s="25"/>
      <c r="AZ239" s="515"/>
      <c r="BA239" s="25"/>
      <c r="BB239" s="515"/>
      <c r="BC239" s="515"/>
      <c r="BD239" s="531"/>
      <c r="BE239" s="515"/>
      <c r="BF239" s="25"/>
      <c r="BG239" s="25"/>
      <c r="BH239" s="25"/>
      <c r="BI239" s="25"/>
      <c r="BJ239" s="25"/>
      <c r="BK239" s="25"/>
      <c r="BL239" s="25"/>
      <c r="BM239" s="25"/>
      <c r="BN239" s="25"/>
      <c r="BO239" s="44"/>
      <c r="BP239" s="25"/>
      <c r="BQ239" s="515"/>
      <c r="BR239" s="515"/>
      <c r="BS239" s="515"/>
      <c r="BT239" s="515"/>
      <c r="BU239" s="531"/>
      <c r="BV239" s="515"/>
    </row>
    <row r="240" spans="1:74" x14ac:dyDescent="0.25">
      <c r="A240" s="25"/>
      <c r="B240" s="25"/>
      <c r="C240" s="29"/>
      <c r="D240" s="30"/>
      <c r="F240" s="30"/>
      <c r="G240" s="29"/>
      <c r="H240" s="27"/>
      <c r="I240" s="29"/>
      <c r="J240" s="29"/>
      <c r="K240" s="29"/>
      <c r="L240" s="29"/>
      <c r="M240" s="29"/>
      <c r="N240" s="25"/>
      <c r="O240" s="79"/>
      <c r="P240" s="44"/>
      <c r="R240" s="25"/>
      <c r="S240" s="30"/>
      <c r="T240" s="30"/>
      <c r="U240" s="25"/>
      <c r="V240" s="531"/>
      <c r="X240" s="25"/>
      <c r="Y240" s="515"/>
      <c r="Z240" s="25"/>
      <c r="AA240" s="79"/>
      <c r="AB240" s="79"/>
      <c r="AC240" s="29"/>
      <c r="AD240" s="44"/>
      <c r="AE240" s="99"/>
      <c r="AF240" s="515"/>
      <c r="AG240" s="515"/>
      <c r="AH240" s="25"/>
      <c r="AI240" s="515"/>
      <c r="AJ240" s="25"/>
      <c r="AK240" s="515"/>
      <c r="AL240" s="515"/>
      <c r="AM240" s="530"/>
      <c r="AN240" s="531"/>
      <c r="AO240" s="515"/>
      <c r="AP240" s="25"/>
      <c r="AQ240" s="25"/>
      <c r="AR240" s="25"/>
      <c r="AS240" s="25"/>
      <c r="AT240" s="25"/>
      <c r="AU240" s="25"/>
      <c r="AV240" s="25"/>
      <c r="AW240" s="25"/>
      <c r="AX240" s="44"/>
      <c r="AY240" s="25"/>
      <c r="AZ240" s="515"/>
      <c r="BA240" s="25"/>
      <c r="BB240" s="515"/>
      <c r="BC240" s="515"/>
      <c r="BD240" s="531"/>
      <c r="BE240" s="515"/>
      <c r="BF240" s="25"/>
      <c r="BG240" s="25"/>
      <c r="BH240" s="25"/>
      <c r="BI240" s="25"/>
      <c r="BJ240" s="25"/>
      <c r="BK240" s="25"/>
      <c r="BL240" s="25"/>
      <c r="BM240" s="25"/>
      <c r="BN240" s="25"/>
      <c r="BO240" s="44"/>
      <c r="BP240" s="25"/>
      <c r="BQ240" s="515"/>
      <c r="BR240" s="515"/>
      <c r="BS240" s="515"/>
      <c r="BT240" s="515"/>
      <c r="BU240" s="531"/>
      <c r="BV240" s="515"/>
    </row>
    <row r="241" spans="1:74" x14ac:dyDescent="0.25">
      <c r="A241" s="25"/>
      <c r="B241" s="25"/>
      <c r="C241" s="29"/>
      <c r="D241" s="30"/>
      <c r="F241" s="30"/>
      <c r="G241" s="29"/>
      <c r="H241" s="27"/>
      <c r="I241" s="29"/>
      <c r="J241" s="29"/>
      <c r="K241" s="29"/>
      <c r="L241" s="29"/>
      <c r="M241" s="29"/>
      <c r="N241" s="25"/>
      <c r="O241" s="79"/>
      <c r="P241" s="44"/>
      <c r="R241" s="25"/>
      <c r="S241" s="30"/>
      <c r="T241" s="30"/>
      <c r="U241" s="25"/>
      <c r="V241" s="531"/>
      <c r="X241" s="25"/>
      <c r="Y241" s="515"/>
      <c r="Z241" s="25"/>
      <c r="AA241" s="79"/>
      <c r="AB241" s="79"/>
      <c r="AC241" s="29"/>
      <c r="AD241" s="44"/>
      <c r="AE241" s="99"/>
      <c r="AF241" s="515"/>
      <c r="AG241" s="515"/>
      <c r="AH241" s="25"/>
      <c r="AI241" s="515"/>
      <c r="AJ241" s="25"/>
      <c r="AK241" s="515"/>
      <c r="AL241" s="515"/>
      <c r="AM241" s="530"/>
      <c r="AN241" s="531"/>
      <c r="AO241" s="515"/>
      <c r="AP241" s="25"/>
      <c r="AQ241" s="25"/>
      <c r="AR241" s="25"/>
      <c r="AS241" s="25"/>
      <c r="AT241" s="25"/>
      <c r="AU241" s="25"/>
      <c r="AV241" s="25"/>
      <c r="AW241" s="25"/>
      <c r="AX241" s="44"/>
      <c r="AY241" s="25"/>
      <c r="AZ241" s="515"/>
      <c r="BA241" s="25"/>
      <c r="BB241" s="515"/>
      <c r="BC241" s="515"/>
      <c r="BD241" s="531"/>
      <c r="BE241" s="515"/>
      <c r="BF241" s="25"/>
      <c r="BG241" s="25"/>
      <c r="BH241" s="25"/>
      <c r="BI241" s="25"/>
      <c r="BJ241" s="25"/>
      <c r="BK241" s="25"/>
      <c r="BL241" s="25"/>
      <c r="BM241" s="25"/>
      <c r="BN241" s="25"/>
      <c r="BO241" s="44"/>
      <c r="BP241" s="25"/>
      <c r="BQ241" s="515"/>
      <c r="BR241" s="515"/>
      <c r="BS241" s="515"/>
      <c r="BT241" s="515"/>
      <c r="BU241" s="531"/>
      <c r="BV241" s="515"/>
    </row>
    <row r="242" spans="1:74" x14ac:dyDescent="0.25">
      <c r="A242" s="25"/>
      <c r="B242" s="25"/>
      <c r="C242" s="29"/>
      <c r="D242" s="30"/>
      <c r="F242" s="30"/>
      <c r="G242" s="29"/>
      <c r="H242" s="27"/>
      <c r="I242" s="29"/>
      <c r="J242" s="29"/>
      <c r="K242" s="29"/>
      <c r="L242" s="29"/>
      <c r="M242" s="29"/>
      <c r="N242" s="25"/>
      <c r="O242" s="79"/>
      <c r="P242" s="44"/>
      <c r="R242" s="25"/>
      <c r="S242" s="30"/>
      <c r="T242" s="30"/>
      <c r="U242" s="25"/>
      <c r="V242" s="531"/>
      <c r="X242" s="25"/>
      <c r="Y242" s="515"/>
      <c r="Z242" s="25"/>
      <c r="AA242" s="79"/>
      <c r="AB242" s="79"/>
      <c r="AC242" s="29"/>
      <c r="AD242" s="44"/>
      <c r="AE242" s="99"/>
      <c r="AF242" s="515"/>
      <c r="AG242" s="515"/>
      <c r="AH242" s="25"/>
      <c r="AI242" s="515"/>
      <c r="AJ242" s="25"/>
      <c r="AK242" s="515"/>
      <c r="AL242" s="515"/>
      <c r="AM242" s="530"/>
      <c r="AN242" s="531"/>
      <c r="AO242" s="515"/>
      <c r="AP242" s="25"/>
      <c r="AQ242" s="25"/>
      <c r="AR242" s="25"/>
      <c r="AS242" s="25"/>
      <c r="AT242" s="25"/>
      <c r="AU242" s="25"/>
      <c r="AV242" s="25"/>
      <c r="AW242" s="25"/>
      <c r="AX242" s="44"/>
      <c r="AY242" s="25"/>
      <c r="AZ242" s="515"/>
      <c r="BA242" s="25"/>
      <c r="BB242" s="515"/>
      <c r="BC242" s="515"/>
      <c r="BD242" s="531"/>
      <c r="BE242" s="515"/>
      <c r="BF242" s="25"/>
      <c r="BG242" s="25"/>
      <c r="BH242" s="25"/>
      <c r="BI242" s="25"/>
      <c r="BJ242" s="25"/>
      <c r="BK242" s="25"/>
      <c r="BL242" s="25"/>
      <c r="BM242" s="25"/>
      <c r="BN242" s="25"/>
      <c r="BO242" s="44"/>
      <c r="BP242" s="25"/>
      <c r="BQ242" s="515"/>
      <c r="BR242" s="515"/>
      <c r="BS242" s="515"/>
      <c r="BT242" s="515"/>
      <c r="BU242" s="531"/>
      <c r="BV242" s="515"/>
    </row>
    <row r="243" spans="1:74" x14ac:dyDescent="0.25">
      <c r="A243" s="25"/>
      <c r="B243" s="25"/>
      <c r="C243" s="29"/>
      <c r="D243" s="30"/>
      <c r="F243" s="30"/>
      <c r="G243" s="29"/>
      <c r="H243" s="27"/>
      <c r="I243" s="29"/>
      <c r="J243" s="29"/>
      <c r="K243" s="29"/>
      <c r="L243" s="29"/>
      <c r="M243" s="29"/>
      <c r="N243" s="25"/>
      <c r="O243" s="79"/>
      <c r="P243" s="44"/>
      <c r="R243" s="25"/>
      <c r="S243" s="30"/>
      <c r="T243" s="30"/>
      <c r="U243" s="25"/>
      <c r="V243" s="531"/>
      <c r="X243" s="25"/>
      <c r="Y243" s="515"/>
      <c r="Z243" s="25"/>
      <c r="AA243" s="79"/>
      <c r="AB243" s="79"/>
      <c r="AC243" s="29"/>
      <c r="AD243" s="44"/>
      <c r="AE243" s="99"/>
      <c r="AF243" s="515"/>
      <c r="AG243" s="515"/>
      <c r="AH243" s="25"/>
      <c r="AI243" s="515"/>
      <c r="AJ243" s="25"/>
      <c r="AK243" s="515"/>
      <c r="AL243" s="515"/>
      <c r="AM243" s="530"/>
      <c r="AN243" s="531"/>
      <c r="AO243" s="515"/>
      <c r="AP243" s="25"/>
      <c r="AQ243" s="25"/>
      <c r="AR243" s="25"/>
      <c r="AS243" s="25"/>
      <c r="AT243" s="25"/>
      <c r="AU243" s="25"/>
      <c r="AV243" s="25"/>
      <c r="AW243" s="25"/>
      <c r="AX243" s="44"/>
      <c r="AY243" s="25"/>
      <c r="AZ243" s="515"/>
      <c r="BA243" s="25"/>
      <c r="BB243" s="515"/>
      <c r="BC243" s="515"/>
      <c r="BD243" s="531"/>
      <c r="BE243" s="515"/>
      <c r="BF243" s="25"/>
      <c r="BG243" s="25"/>
      <c r="BH243" s="25"/>
      <c r="BI243" s="25"/>
      <c r="BJ243" s="25"/>
      <c r="BK243" s="25"/>
      <c r="BL243" s="25"/>
      <c r="BM243" s="25"/>
      <c r="BN243" s="25"/>
      <c r="BO243" s="44"/>
      <c r="BP243" s="25"/>
      <c r="BQ243" s="515"/>
      <c r="BR243" s="515"/>
      <c r="BS243" s="515"/>
      <c r="BT243" s="515"/>
      <c r="BU243" s="531"/>
      <c r="BV243" s="515"/>
    </row>
    <row r="244" spans="1:74" x14ac:dyDescent="0.25">
      <c r="A244" s="25"/>
      <c r="B244" s="25"/>
      <c r="C244" s="29"/>
      <c r="D244" s="30"/>
      <c r="F244" s="30"/>
      <c r="G244" s="29"/>
      <c r="H244" s="27"/>
      <c r="I244" s="29"/>
      <c r="J244" s="29"/>
      <c r="K244" s="29"/>
      <c r="L244" s="29"/>
      <c r="M244" s="29"/>
      <c r="N244" s="25"/>
      <c r="O244" s="79"/>
      <c r="P244" s="44"/>
      <c r="R244" s="25"/>
      <c r="S244" s="30"/>
      <c r="T244" s="30"/>
      <c r="U244" s="25"/>
      <c r="V244" s="531"/>
      <c r="X244" s="25"/>
      <c r="Y244" s="515"/>
      <c r="Z244" s="25"/>
      <c r="AA244" s="79"/>
      <c r="AB244" s="79"/>
      <c r="AC244" s="29"/>
      <c r="AD244" s="44"/>
      <c r="AE244" s="99"/>
      <c r="AF244" s="515"/>
      <c r="AG244" s="515"/>
      <c r="AH244" s="25"/>
      <c r="AI244" s="515"/>
      <c r="AJ244" s="25"/>
      <c r="AK244" s="515"/>
      <c r="AL244" s="515"/>
      <c r="AM244" s="530"/>
      <c r="AN244" s="531"/>
      <c r="AO244" s="515"/>
      <c r="AP244" s="25"/>
      <c r="AQ244" s="25"/>
      <c r="AR244" s="25"/>
      <c r="AS244" s="25"/>
      <c r="AT244" s="25"/>
      <c r="AU244" s="25"/>
      <c r="AV244" s="25"/>
      <c r="AW244" s="25"/>
      <c r="AX244" s="44"/>
      <c r="AY244" s="25"/>
      <c r="AZ244" s="515"/>
      <c r="BA244" s="25"/>
      <c r="BB244" s="515"/>
      <c r="BC244" s="515"/>
      <c r="BD244" s="531"/>
      <c r="BE244" s="515"/>
      <c r="BF244" s="25"/>
      <c r="BG244" s="25"/>
      <c r="BH244" s="25"/>
      <c r="BI244" s="25"/>
      <c r="BJ244" s="25"/>
      <c r="BK244" s="25"/>
      <c r="BL244" s="25"/>
      <c r="BM244" s="25"/>
      <c r="BN244" s="25"/>
      <c r="BO244" s="44"/>
      <c r="BP244" s="25"/>
      <c r="BQ244" s="515"/>
      <c r="BR244" s="515"/>
      <c r="BS244" s="515"/>
      <c r="BT244" s="515"/>
      <c r="BU244" s="531"/>
      <c r="BV244" s="515"/>
    </row>
    <row r="245" spans="1:74" x14ac:dyDescent="0.25">
      <c r="A245" s="25"/>
      <c r="B245" s="25"/>
      <c r="C245" s="29"/>
      <c r="D245" s="30"/>
      <c r="F245" s="30"/>
      <c r="G245" s="29"/>
      <c r="H245" s="27"/>
      <c r="I245" s="29"/>
      <c r="J245" s="29"/>
      <c r="K245" s="29"/>
      <c r="L245" s="29"/>
      <c r="M245" s="29"/>
      <c r="N245" s="25"/>
      <c r="O245" s="79"/>
      <c r="P245" s="44"/>
      <c r="R245" s="25"/>
      <c r="S245" s="30"/>
      <c r="T245" s="30"/>
      <c r="U245" s="25"/>
      <c r="V245" s="531"/>
      <c r="X245" s="25"/>
      <c r="Y245" s="515"/>
      <c r="Z245" s="25"/>
      <c r="AA245" s="79"/>
      <c r="AB245" s="79"/>
      <c r="AC245" s="29"/>
      <c r="AD245" s="44"/>
      <c r="AE245" s="99"/>
      <c r="AF245" s="515"/>
      <c r="AG245" s="515"/>
      <c r="AH245" s="25"/>
      <c r="AI245" s="515"/>
      <c r="AJ245" s="25"/>
      <c r="AK245" s="515"/>
      <c r="AL245" s="515"/>
      <c r="AM245" s="530"/>
      <c r="AN245" s="531"/>
      <c r="AO245" s="515"/>
      <c r="AP245" s="25"/>
      <c r="AQ245" s="25"/>
      <c r="AR245" s="25"/>
      <c r="AS245" s="25"/>
      <c r="AT245" s="25"/>
      <c r="AU245" s="25"/>
      <c r="AV245" s="25"/>
      <c r="AW245" s="25"/>
      <c r="AX245" s="44"/>
      <c r="AY245" s="25"/>
      <c r="AZ245" s="515"/>
      <c r="BA245" s="25"/>
      <c r="BB245" s="515"/>
      <c r="BC245" s="515"/>
      <c r="BD245" s="531"/>
      <c r="BE245" s="515"/>
      <c r="BF245" s="25"/>
      <c r="BG245" s="25"/>
      <c r="BH245" s="25"/>
      <c r="BI245" s="25"/>
      <c r="BJ245" s="25"/>
      <c r="BK245" s="25"/>
      <c r="BL245" s="25"/>
      <c r="BM245" s="25"/>
      <c r="BN245" s="25"/>
      <c r="BO245" s="44"/>
      <c r="BP245" s="25"/>
      <c r="BQ245" s="515"/>
      <c r="BR245" s="515"/>
      <c r="BS245" s="515"/>
      <c r="BT245" s="515"/>
      <c r="BU245" s="531"/>
      <c r="BV245" s="515"/>
    </row>
    <row r="246" spans="1:74" x14ac:dyDescent="0.25">
      <c r="A246" s="25"/>
      <c r="B246" s="25"/>
      <c r="C246" s="29"/>
      <c r="D246" s="30"/>
      <c r="F246" s="30"/>
      <c r="G246" s="29"/>
      <c r="H246" s="27"/>
      <c r="I246" s="29"/>
      <c r="J246" s="29"/>
      <c r="K246" s="29"/>
      <c r="L246" s="29"/>
      <c r="M246" s="29"/>
      <c r="N246" s="25"/>
      <c r="O246" s="79"/>
      <c r="P246" s="44"/>
      <c r="R246" s="25"/>
      <c r="S246" s="30"/>
      <c r="T246" s="30"/>
      <c r="U246" s="25"/>
      <c r="V246" s="531"/>
      <c r="X246" s="25"/>
      <c r="Y246" s="515"/>
      <c r="Z246" s="25"/>
      <c r="AA246" s="79"/>
      <c r="AB246" s="79"/>
      <c r="AC246" s="29"/>
      <c r="AD246" s="44"/>
      <c r="AE246" s="99"/>
      <c r="AF246" s="515"/>
      <c r="AG246" s="515"/>
      <c r="AH246" s="25"/>
      <c r="AI246" s="515"/>
      <c r="AJ246" s="25"/>
      <c r="AK246" s="515"/>
      <c r="AL246" s="515"/>
      <c r="AM246" s="530"/>
      <c r="AN246" s="531"/>
      <c r="AO246" s="515"/>
      <c r="AP246" s="25"/>
      <c r="AQ246" s="25"/>
      <c r="AR246" s="25"/>
      <c r="AS246" s="25"/>
      <c r="AT246" s="25"/>
      <c r="AU246" s="25"/>
      <c r="AV246" s="25"/>
      <c r="AW246" s="25"/>
      <c r="AX246" s="44"/>
      <c r="AY246" s="25"/>
      <c r="AZ246" s="515"/>
      <c r="BA246" s="25"/>
      <c r="BB246" s="515"/>
      <c r="BC246" s="515"/>
      <c r="BD246" s="531"/>
      <c r="BE246" s="515"/>
      <c r="BF246" s="25"/>
      <c r="BG246" s="25"/>
      <c r="BH246" s="25"/>
      <c r="BI246" s="25"/>
      <c r="BJ246" s="25"/>
      <c r="BK246" s="25"/>
      <c r="BL246" s="25"/>
      <c r="BM246" s="25"/>
      <c r="BN246" s="25"/>
      <c r="BO246" s="44"/>
      <c r="BP246" s="25"/>
      <c r="BQ246" s="515"/>
      <c r="BR246" s="515"/>
      <c r="BS246" s="515"/>
      <c r="BT246" s="515"/>
      <c r="BU246" s="531"/>
      <c r="BV246" s="515"/>
    </row>
    <row r="247" spans="1:74" x14ac:dyDescent="0.25">
      <c r="A247" s="25"/>
      <c r="B247" s="25"/>
      <c r="C247" s="29"/>
      <c r="D247" s="30"/>
      <c r="F247" s="30"/>
      <c r="G247" s="29"/>
      <c r="H247" s="27"/>
      <c r="I247" s="29"/>
      <c r="J247" s="29"/>
      <c r="K247" s="29"/>
      <c r="L247" s="29"/>
      <c r="M247" s="29"/>
      <c r="N247" s="25"/>
      <c r="O247" s="79"/>
      <c r="P247" s="44"/>
      <c r="R247" s="25"/>
      <c r="S247" s="30"/>
      <c r="T247" s="30"/>
      <c r="U247" s="25"/>
      <c r="V247" s="531"/>
      <c r="X247" s="25"/>
      <c r="Y247" s="515"/>
      <c r="Z247" s="25"/>
      <c r="AA247" s="79"/>
      <c r="AB247" s="79"/>
      <c r="AC247" s="29"/>
      <c r="AD247" s="44"/>
      <c r="AE247" s="99"/>
      <c r="AF247" s="515"/>
      <c r="AG247" s="515"/>
      <c r="AH247" s="25"/>
      <c r="AI247" s="515"/>
      <c r="AJ247" s="25"/>
      <c r="AK247" s="515"/>
      <c r="AL247" s="515"/>
      <c r="AM247" s="530"/>
      <c r="AN247" s="531"/>
      <c r="AO247" s="515"/>
      <c r="AP247" s="25"/>
      <c r="AQ247" s="25"/>
      <c r="AR247" s="25"/>
      <c r="AS247" s="25"/>
      <c r="AT247" s="25"/>
      <c r="AU247" s="25"/>
      <c r="AV247" s="25"/>
      <c r="AW247" s="25"/>
      <c r="AX247" s="44"/>
      <c r="AY247" s="25"/>
      <c r="AZ247" s="515"/>
      <c r="BA247" s="25"/>
      <c r="BB247" s="515"/>
      <c r="BC247" s="515"/>
      <c r="BD247" s="531"/>
      <c r="BE247" s="515"/>
      <c r="BF247" s="25"/>
      <c r="BG247" s="25"/>
      <c r="BH247" s="25"/>
      <c r="BI247" s="25"/>
      <c r="BJ247" s="25"/>
      <c r="BK247" s="25"/>
      <c r="BL247" s="25"/>
      <c r="BM247" s="25"/>
      <c r="BN247" s="25"/>
      <c r="BO247" s="44"/>
      <c r="BP247" s="25"/>
      <c r="BQ247" s="515"/>
      <c r="BR247" s="515"/>
      <c r="BS247" s="515"/>
      <c r="BT247" s="515"/>
      <c r="BU247" s="531"/>
      <c r="BV247" s="515"/>
    </row>
    <row r="248" spans="1:74" x14ac:dyDescent="0.25">
      <c r="A248" s="25"/>
      <c r="B248" s="25"/>
      <c r="C248" s="29"/>
      <c r="D248" s="30"/>
      <c r="F248" s="30"/>
      <c r="G248" s="29"/>
      <c r="H248" s="27"/>
      <c r="I248" s="29"/>
      <c r="J248" s="29"/>
      <c r="K248" s="29"/>
      <c r="L248" s="29"/>
      <c r="M248" s="29"/>
      <c r="N248" s="25"/>
      <c r="O248" s="79"/>
      <c r="P248" s="44"/>
      <c r="R248" s="25"/>
      <c r="S248" s="30"/>
      <c r="T248" s="30"/>
      <c r="U248" s="25"/>
      <c r="V248" s="531"/>
      <c r="X248" s="25"/>
      <c r="Y248" s="515"/>
      <c r="Z248" s="25"/>
      <c r="AA248" s="79"/>
      <c r="AB248" s="79"/>
      <c r="AC248" s="29"/>
      <c r="AD248" s="44"/>
      <c r="AE248" s="99"/>
      <c r="AF248" s="515"/>
      <c r="AG248" s="515"/>
      <c r="AH248" s="25"/>
      <c r="AI248" s="515"/>
      <c r="AJ248" s="25"/>
      <c r="AK248" s="515"/>
      <c r="AL248" s="515"/>
      <c r="AM248" s="530"/>
      <c r="AN248" s="531"/>
      <c r="AO248" s="515"/>
      <c r="AP248" s="25"/>
      <c r="AQ248" s="25"/>
      <c r="AR248" s="25"/>
      <c r="AS248" s="25"/>
      <c r="AT248" s="25"/>
      <c r="AU248" s="25"/>
      <c r="AV248" s="25"/>
      <c r="AW248" s="25"/>
      <c r="AX248" s="44"/>
      <c r="AY248" s="25"/>
      <c r="AZ248" s="515"/>
      <c r="BA248" s="25"/>
      <c r="BB248" s="515"/>
      <c r="BC248" s="515"/>
      <c r="BD248" s="531"/>
      <c r="BE248" s="515"/>
      <c r="BF248" s="25"/>
      <c r="BG248" s="25"/>
      <c r="BH248" s="25"/>
      <c r="BI248" s="25"/>
      <c r="BJ248" s="25"/>
      <c r="BK248" s="25"/>
      <c r="BL248" s="25"/>
      <c r="BM248" s="25"/>
      <c r="BN248" s="25"/>
      <c r="BO248" s="44"/>
      <c r="BP248" s="25"/>
      <c r="BQ248" s="515"/>
      <c r="BR248" s="515"/>
      <c r="BS248" s="515"/>
      <c r="BT248" s="515"/>
      <c r="BU248" s="531"/>
      <c r="BV248" s="515"/>
    </row>
    <row r="249" spans="1:74" x14ac:dyDescent="0.25">
      <c r="A249" s="25"/>
      <c r="B249" s="25"/>
      <c r="C249" s="29"/>
      <c r="D249" s="30"/>
      <c r="F249" s="30"/>
      <c r="G249" s="29"/>
      <c r="H249" s="27"/>
      <c r="I249" s="29"/>
      <c r="J249" s="29"/>
      <c r="K249" s="29"/>
      <c r="L249" s="29"/>
      <c r="M249" s="29"/>
      <c r="N249" s="25"/>
      <c r="O249" s="79"/>
      <c r="P249" s="44"/>
      <c r="R249" s="25"/>
      <c r="S249" s="30"/>
      <c r="T249" s="30"/>
      <c r="U249" s="25"/>
      <c r="V249" s="531"/>
      <c r="X249" s="25"/>
      <c r="Y249" s="515"/>
      <c r="Z249" s="25"/>
      <c r="AA249" s="79"/>
      <c r="AB249" s="79"/>
      <c r="AC249" s="29"/>
      <c r="AD249" s="44"/>
      <c r="AE249" s="99"/>
      <c r="AF249" s="515"/>
      <c r="AG249" s="515"/>
      <c r="AH249" s="25"/>
      <c r="AI249" s="515"/>
      <c r="AJ249" s="25"/>
      <c r="AK249" s="515"/>
      <c r="AL249" s="515"/>
      <c r="AM249" s="530"/>
      <c r="AN249" s="531"/>
      <c r="AO249" s="515"/>
      <c r="AP249" s="25"/>
      <c r="AQ249" s="25"/>
      <c r="AR249" s="25"/>
      <c r="AS249" s="25"/>
      <c r="AT249" s="25"/>
      <c r="AU249" s="25"/>
      <c r="AV249" s="25"/>
      <c r="AW249" s="25"/>
      <c r="AX249" s="44"/>
      <c r="AY249" s="25"/>
      <c r="AZ249" s="515"/>
      <c r="BA249" s="25"/>
      <c r="BB249" s="515"/>
      <c r="BC249" s="515"/>
      <c r="BD249" s="531"/>
      <c r="BE249" s="515"/>
      <c r="BF249" s="25"/>
      <c r="BG249" s="25"/>
      <c r="BH249" s="25"/>
      <c r="BI249" s="25"/>
      <c r="BJ249" s="25"/>
      <c r="BK249" s="25"/>
      <c r="BL249" s="25"/>
      <c r="BM249" s="25"/>
      <c r="BN249" s="25"/>
      <c r="BO249" s="44"/>
      <c r="BP249" s="25"/>
      <c r="BQ249" s="515"/>
      <c r="BR249" s="515"/>
      <c r="BS249" s="515"/>
      <c r="BT249" s="515"/>
      <c r="BU249" s="531"/>
      <c r="BV249" s="515"/>
    </row>
    <row r="250" spans="1:74" x14ac:dyDescent="0.25">
      <c r="A250" s="25"/>
      <c r="B250" s="25"/>
      <c r="C250" s="29"/>
      <c r="D250" s="30"/>
      <c r="F250" s="30"/>
      <c r="G250" s="29"/>
      <c r="H250" s="27"/>
      <c r="I250" s="29"/>
      <c r="J250" s="29"/>
      <c r="K250" s="29"/>
      <c r="L250" s="29"/>
      <c r="M250" s="29"/>
      <c r="N250" s="25"/>
      <c r="O250" s="79"/>
      <c r="P250" s="44"/>
      <c r="R250" s="25"/>
      <c r="S250" s="30"/>
      <c r="T250" s="30"/>
      <c r="U250" s="25"/>
      <c r="V250" s="531"/>
      <c r="X250" s="25"/>
      <c r="Y250" s="515"/>
      <c r="Z250" s="25"/>
      <c r="AA250" s="79"/>
      <c r="AB250" s="79"/>
      <c r="AC250" s="29"/>
      <c r="AD250" s="44"/>
      <c r="AE250" s="99"/>
      <c r="AF250" s="515"/>
      <c r="AG250" s="515"/>
      <c r="AH250" s="25"/>
      <c r="AI250" s="515"/>
      <c r="AJ250" s="25"/>
      <c r="AK250" s="515"/>
      <c r="AL250" s="515"/>
      <c r="AM250" s="530"/>
      <c r="AN250" s="531"/>
      <c r="AO250" s="515"/>
      <c r="AP250" s="25"/>
      <c r="AQ250" s="25"/>
      <c r="AR250" s="25"/>
      <c r="AS250" s="25"/>
      <c r="AT250" s="25"/>
      <c r="AU250" s="25"/>
      <c r="AV250" s="25"/>
      <c r="AW250" s="25"/>
      <c r="AX250" s="44"/>
      <c r="AY250" s="25"/>
      <c r="AZ250" s="515"/>
      <c r="BA250" s="25"/>
      <c r="BB250" s="515"/>
      <c r="BC250" s="515"/>
      <c r="BD250" s="531"/>
      <c r="BE250" s="515"/>
      <c r="BF250" s="25"/>
      <c r="BG250" s="25"/>
      <c r="BH250" s="25"/>
      <c r="BI250" s="25"/>
      <c r="BJ250" s="25"/>
      <c r="BK250" s="25"/>
      <c r="BL250" s="25"/>
      <c r="BM250" s="25"/>
      <c r="BN250" s="25"/>
      <c r="BO250" s="44"/>
      <c r="BP250" s="25"/>
      <c r="BQ250" s="515"/>
      <c r="BR250" s="515"/>
      <c r="BS250" s="515"/>
      <c r="BT250" s="515"/>
      <c r="BU250" s="531"/>
      <c r="BV250" s="515"/>
    </row>
    <row r="251" spans="1:74" x14ac:dyDescent="0.25">
      <c r="A251" s="25"/>
      <c r="B251" s="25"/>
      <c r="C251" s="29"/>
      <c r="D251" s="30"/>
      <c r="F251" s="30"/>
      <c r="G251" s="29"/>
      <c r="H251" s="27"/>
      <c r="I251" s="29"/>
      <c r="J251" s="29"/>
      <c r="K251" s="29"/>
      <c r="L251" s="29"/>
      <c r="M251" s="29"/>
      <c r="N251" s="25"/>
      <c r="O251" s="79"/>
      <c r="P251" s="44"/>
      <c r="R251" s="25"/>
      <c r="S251" s="30"/>
      <c r="T251" s="30"/>
      <c r="U251" s="25"/>
      <c r="V251" s="531"/>
      <c r="X251" s="25"/>
      <c r="Y251" s="515"/>
      <c r="Z251" s="25"/>
      <c r="AA251" s="79"/>
      <c r="AB251" s="79"/>
      <c r="AC251" s="29"/>
      <c r="AD251" s="44"/>
      <c r="AE251" s="99"/>
      <c r="AF251" s="515"/>
      <c r="AG251" s="515"/>
      <c r="AH251" s="25"/>
      <c r="AI251" s="515"/>
      <c r="AJ251" s="25"/>
      <c r="AK251" s="515"/>
      <c r="AL251" s="515"/>
      <c r="AM251" s="530"/>
      <c r="AN251" s="531"/>
      <c r="AO251" s="515"/>
      <c r="AP251" s="25"/>
      <c r="AQ251" s="25"/>
      <c r="AR251" s="25"/>
      <c r="AS251" s="25"/>
      <c r="AT251" s="25"/>
      <c r="AU251" s="25"/>
      <c r="AV251" s="25"/>
      <c r="AW251" s="25"/>
      <c r="AX251" s="44"/>
      <c r="AY251" s="25"/>
      <c r="AZ251" s="515"/>
      <c r="BA251" s="25"/>
      <c r="BB251" s="515"/>
      <c r="BC251" s="515"/>
      <c r="BD251" s="531"/>
      <c r="BE251" s="515"/>
      <c r="BF251" s="25"/>
      <c r="BG251" s="25"/>
      <c r="BH251" s="25"/>
      <c r="BI251" s="25"/>
      <c r="BJ251" s="25"/>
      <c r="BK251" s="25"/>
      <c r="BL251" s="25"/>
      <c r="BM251" s="25"/>
      <c r="BN251" s="25"/>
      <c r="BO251" s="44"/>
      <c r="BP251" s="25"/>
      <c r="BQ251" s="515"/>
      <c r="BR251" s="515"/>
      <c r="BS251" s="515"/>
      <c r="BT251" s="515"/>
      <c r="BU251" s="531"/>
      <c r="BV251" s="515"/>
    </row>
    <row r="252" spans="1:74" x14ac:dyDescent="0.25">
      <c r="A252" s="25"/>
      <c r="B252" s="25"/>
      <c r="C252" s="29"/>
      <c r="D252" s="30"/>
      <c r="F252" s="30"/>
      <c r="G252" s="29"/>
      <c r="H252" s="27"/>
      <c r="I252" s="29"/>
      <c r="J252" s="29"/>
      <c r="K252" s="29"/>
      <c r="L252" s="29"/>
      <c r="M252" s="29"/>
      <c r="N252" s="25"/>
      <c r="O252" s="79"/>
      <c r="P252" s="44"/>
      <c r="R252" s="25"/>
      <c r="S252" s="30"/>
      <c r="T252" s="30"/>
      <c r="U252" s="25"/>
      <c r="V252" s="531"/>
      <c r="X252" s="25"/>
      <c r="Y252" s="515"/>
      <c r="Z252" s="25"/>
      <c r="AA252" s="79"/>
      <c r="AB252" s="79"/>
      <c r="AC252" s="29"/>
      <c r="AD252" s="44"/>
      <c r="AE252" s="99"/>
      <c r="AF252" s="515"/>
      <c r="AG252" s="515"/>
      <c r="AH252" s="25"/>
      <c r="AI252" s="515"/>
      <c r="AJ252" s="25"/>
      <c r="AK252" s="515"/>
      <c r="AL252" s="515"/>
      <c r="AM252" s="530"/>
      <c r="AN252" s="531"/>
      <c r="AO252" s="515"/>
      <c r="AP252" s="25"/>
      <c r="AQ252" s="25"/>
      <c r="AR252" s="25"/>
      <c r="AS252" s="25"/>
      <c r="AT252" s="25"/>
      <c r="AU252" s="25"/>
      <c r="AV252" s="25"/>
      <c r="AW252" s="25"/>
      <c r="AX252" s="44"/>
      <c r="AY252" s="25"/>
      <c r="AZ252" s="515"/>
      <c r="BA252" s="25"/>
      <c r="BB252" s="515"/>
      <c r="BC252" s="515"/>
      <c r="BD252" s="531"/>
      <c r="BE252" s="515"/>
      <c r="BF252" s="25"/>
      <c r="BG252" s="25"/>
      <c r="BH252" s="25"/>
      <c r="BI252" s="25"/>
      <c r="BJ252" s="25"/>
      <c r="BK252" s="25"/>
      <c r="BL252" s="25"/>
      <c r="BM252" s="25"/>
      <c r="BN252" s="25"/>
      <c r="BO252" s="44"/>
      <c r="BP252" s="25"/>
      <c r="BQ252" s="515"/>
      <c r="BR252" s="515"/>
      <c r="BS252" s="515"/>
      <c r="BT252" s="515"/>
      <c r="BU252" s="531"/>
      <c r="BV252" s="515"/>
    </row>
    <row r="253" spans="1:74" x14ac:dyDescent="0.25">
      <c r="A253" s="25"/>
      <c r="B253" s="25"/>
      <c r="C253" s="29"/>
      <c r="D253" s="30"/>
      <c r="F253" s="30"/>
      <c r="G253" s="29"/>
      <c r="H253" s="27"/>
      <c r="I253" s="29"/>
      <c r="J253" s="29"/>
      <c r="K253" s="29"/>
      <c r="L253" s="29"/>
      <c r="M253" s="29"/>
      <c r="N253" s="25"/>
      <c r="O253" s="79"/>
      <c r="P253" s="44"/>
      <c r="R253" s="25"/>
      <c r="S253" s="30"/>
      <c r="T253" s="30"/>
      <c r="U253" s="25"/>
      <c r="V253" s="531"/>
      <c r="X253" s="25"/>
      <c r="Y253" s="515"/>
      <c r="Z253" s="25"/>
      <c r="AA253" s="79"/>
      <c r="AB253" s="79"/>
      <c r="AC253" s="29"/>
      <c r="AD253" s="44"/>
      <c r="AE253" s="99"/>
      <c r="AF253" s="515"/>
      <c r="AG253" s="515"/>
      <c r="AH253" s="25"/>
      <c r="AI253" s="515"/>
      <c r="AJ253" s="25"/>
      <c r="AK253" s="515"/>
      <c r="AL253" s="515"/>
      <c r="AM253" s="530"/>
      <c r="AN253" s="531"/>
      <c r="AO253" s="515"/>
      <c r="AP253" s="25"/>
      <c r="AQ253" s="25"/>
      <c r="AR253" s="25"/>
      <c r="AS253" s="25"/>
      <c r="AT253" s="25"/>
      <c r="AU253" s="25"/>
      <c r="AV253" s="25"/>
      <c r="AW253" s="25"/>
      <c r="AX253" s="44"/>
      <c r="AY253" s="25"/>
      <c r="AZ253" s="515"/>
      <c r="BA253" s="25"/>
      <c r="BB253" s="515"/>
      <c r="BC253" s="515"/>
      <c r="BD253" s="531"/>
      <c r="BE253" s="515"/>
      <c r="BF253" s="25"/>
      <c r="BG253" s="25"/>
      <c r="BH253" s="25"/>
      <c r="BI253" s="25"/>
      <c r="BJ253" s="25"/>
      <c r="BK253" s="25"/>
      <c r="BL253" s="25"/>
      <c r="BM253" s="25"/>
      <c r="BN253" s="25"/>
      <c r="BO253" s="44"/>
      <c r="BP253" s="25"/>
      <c r="BQ253" s="515"/>
      <c r="BR253" s="515"/>
      <c r="BS253" s="515"/>
      <c r="BT253" s="515"/>
      <c r="BU253" s="531"/>
      <c r="BV253" s="515"/>
    </row>
    <row r="254" spans="1:74" x14ac:dyDescent="0.25">
      <c r="A254" s="25"/>
      <c r="B254" s="25"/>
      <c r="C254" s="29"/>
      <c r="D254" s="30"/>
      <c r="F254" s="30"/>
      <c r="G254" s="29"/>
      <c r="H254" s="27"/>
      <c r="I254" s="29"/>
      <c r="J254" s="29"/>
      <c r="K254" s="29"/>
      <c r="L254" s="29"/>
      <c r="M254" s="29"/>
      <c r="N254" s="25"/>
      <c r="O254" s="79"/>
      <c r="P254" s="44"/>
      <c r="R254" s="25"/>
      <c r="S254" s="30"/>
      <c r="T254" s="30"/>
      <c r="U254" s="25"/>
      <c r="V254" s="531"/>
      <c r="X254" s="25"/>
      <c r="Y254" s="515"/>
      <c r="Z254" s="25"/>
      <c r="AA254" s="79"/>
      <c r="AB254" s="79"/>
      <c r="AC254" s="29"/>
      <c r="AD254" s="44"/>
      <c r="AE254" s="99"/>
      <c r="AF254" s="515"/>
      <c r="AG254" s="515"/>
      <c r="AH254" s="25"/>
      <c r="AI254" s="515"/>
      <c r="AJ254" s="25"/>
      <c r="AK254" s="515"/>
      <c r="AL254" s="515"/>
      <c r="AM254" s="530"/>
      <c r="AN254" s="531"/>
      <c r="AO254" s="515"/>
      <c r="AP254" s="25"/>
      <c r="AQ254" s="25"/>
      <c r="AR254" s="25"/>
      <c r="AS254" s="25"/>
      <c r="AT254" s="25"/>
      <c r="AU254" s="25"/>
      <c r="AV254" s="25"/>
      <c r="AW254" s="25"/>
      <c r="AX254" s="44"/>
      <c r="AY254" s="25"/>
      <c r="AZ254" s="515"/>
      <c r="BA254" s="25"/>
      <c r="BB254" s="515"/>
      <c r="BC254" s="515"/>
      <c r="BD254" s="531"/>
      <c r="BE254" s="515"/>
      <c r="BF254" s="25"/>
      <c r="BG254" s="25"/>
      <c r="BH254" s="25"/>
      <c r="BI254" s="25"/>
      <c r="BJ254" s="25"/>
      <c r="BK254" s="25"/>
      <c r="BL254" s="25"/>
      <c r="BM254" s="25"/>
      <c r="BN254" s="25"/>
      <c r="BO254" s="44"/>
      <c r="BP254" s="25"/>
      <c r="BQ254" s="515"/>
      <c r="BR254" s="515"/>
      <c r="BS254" s="515"/>
      <c r="BT254" s="515"/>
      <c r="BU254" s="531"/>
      <c r="BV254" s="515"/>
    </row>
    <row r="255" spans="1:74" x14ac:dyDescent="0.25">
      <c r="A255" s="25"/>
      <c r="B255" s="25"/>
      <c r="C255" s="29"/>
      <c r="D255" s="30"/>
      <c r="F255" s="30"/>
      <c r="G255" s="29"/>
      <c r="H255" s="27"/>
      <c r="I255" s="29"/>
      <c r="J255" s="29"/>
      <c r="K255" s="29"/>
      <c r="L255" s="29"/>
      <c r="M255" s="29"/>
      <c r="N255" s="25"/>
      <c r="O255" s="79"/>
      <c r="P255" s="44"/>
      <c r="R255" s="25"/>
      <c r="S255" s="30"/>
      <c r="T255" s="30"/>
      <c r="U255" s="25"/>
      <c r="V255" s="531"/>
      <c r="X255" s="25"/>
      <c r="Y255" s="515"/>
      <c r="Z255" s="25"/>
      <c r="AA255" s="79"/>
      <c r="AB255" s="79"/>
      <c r="AC255" s="29"/>
      <c r="AD255" s="44"/>
      <c r="AE255" s="99"/>
      <c r="AF255" s="515"/>
      <c r="AG255" s="515"/>
      <c r="AH255" s="25"/>
      <c r="AI255" s="515"/>
      <c r="AJ255" s="25"/>
      <c r="AK255" s="515"/>
      <c r="AL255" s="515"/>
      <c r="AM255" s="530"/>
      <c r="AN255" s="531"/>
      <c r="AO255" s="515"/>
      <c r="AP255" s="25"/>
      <c r="AQ255" s="25"/>
      <c r="AR255" s="25"/>
      <c r="AS255" s="25"/>
      <c r="AT255" s="25"/>
      <c r="AU255" s="25"/>
      <c r="AV255" s="25"/>
      <c r="AW255" s="25"/>
      <c r="AX255" s="44"/>
      <c r="AY255" s="25"/>
      <c r="AZ255" s="515"/>
      <c r="BA255" s="25"/>
      <c r="BB255" s="515"/>
      <c r="BC255" s="515"/>
      <c r="BD255" s="531"/>
      <c r="BE255" s="515"/>
      <c r="BF255" s="25"/>
      <c r="BG255" s="25"/>
      <c r="BH255" s="25"/>
      <c r="BI255" s="25"/>
      <c r="BJ255" s="25"/>
      <c r="BK255" s="25"/>
      <c r="BL255" s="25"/>
      <c r="BM255" s="25"/>
      <c r="BN255" s="25"/>
      <c r="BO255" s="44"/>
      <c r="BP255" s="25"/>
      <c r="BQ255" s="515"/>
      <c r="BR255" s="515"/>
      <c r="BS255" s="515"/>
      <c r="BT255" s="515"/>
      <c r="BU255" s="531"/>
      <c r="BV255" s="515"/>
    </row>
    <row r="256" spans="1:74" x14ac:dyDescent="0.25">
      <c r="A256" s="25"/>
      <c r="B256" s="25"/>
      <c r="C256" s="29"/>
      <c r="D256" s="30"/>
      <c r="F256" s="30"/>
      <c r="G256" s="29"/>
      <c r="H256" s="27"/>
      <c r="I256" s="29"/>
      <c r="J256" s="29"/>
      <c r="K256" s="29"/>
      <c r="L256" s="29"/>
      <c r="M256" s="29"/>
      <c r="N256" s="25"/>
      <c r="O256" s="79"/>
      <c r="P256" s="44"/>
      <c r="R256" s="25"/>
      <c r="S256" s="30"/>
      <c r="T256" s="30"/>
      <c r="U256" s="25"/>
      <c r="V256" s="531"/>
      <c r="X256" s="25"/>
      <c r="Y256" s="515"/>
      <c r="Z256" s="25"/>
      <c r="AA256" s="79"/>
      <c r="AB256" s="79"/>
      <c r="AC256" s="29"/>
      <c r="AD256" s="44"/>
      <c r="AE256" s="99"/>
      <c r="AF256" s="515"/>
      <c r="AG256" s="515"/>
      <c r="AH256" s="25"/>
      <c r="AI256" s="515"/>
      <c r="AJ256" s="25"/>
      <c r="AK256" s="515"/>
      <c r="AL256" s="515"/>
      <c r="AM256" s="530"/>
      <c r="AN256" s="531"/>
      <c r="AO256" s="515"/>
      <c r="AP256" s="25"/>
      <c r="AQ256" s="25"/>
      <c r="AR256" s="25"/>
      <c r="AS256" s="25"/>
      <c r="AT256" s="25"/>
      <c r="AU256" s="25"/>
      <c r="AV256" s="25"/>
      <c r="AW256" s="25"/>
      <c r="AX256" s="44"/>
      <c r="AY256" s="25"/>
      <c r="AZ256" s="515"/>
      <c r="BA256" s="25"/>
      <c r="BB256" s="515"/>
      <c r="BC256" s="515"/>
      <c r="BD256" s="531"/>
      <c r="BE256" s="515"/>
      <c r="BF256" s="25"/>
      <c r="BG256" s="25"/>
      <c r="BH256" s="25"/>
      <c r="BI256" s="25"/>
      <c r="BJ256" s="25"/>
      <c r="BK256" s="25"/>
      <c r="BL256" s="25"/>
      <c r="BM256" s="25"/>
      <c r="BN256" s="25"/>
      <c r="BO256" s="44"/>
      <c r="BP256" s="25"/>
      <c r="BQ256" s="515"/>
      <c r="BR256" s="515"/>
      <c r="BS256" s="515"/>
      <c r="BT256" s="515"/>
      <c r="BU256" s="531"/>
      <c r="BV256" s="515"/>
    </row>
    <row r="257" spans="1:74" x14ac:dyDescent="0.25">
      <c r="A257" s="25"/>
      <c r="B257" s="25"/>
      <c r="C257" s="29"/>
      <c r="D257" s="30"/>
      <c r="F257" s="30"/>
      <c r="G257" s="29"/>
      <c r="H257" s="27"/>
      <c r="I257" s="29"/>
      <c r="J257" s="29"/>
      <c r="K257" s="29"/>
      <c r="L257" s="29"/>
      <c r="M257" s="29"/>
      <c r="N257" s="25"/>
      <c r="O257" s="79"/>
      <c r="P257" s="44"/>
      <c r="R257" s="25"/>
      <c r="S257" s="30"/>
      <c r="T257" s="30"/>
      <c r="U257" s="25"/>
      <c r="V257" s="531"/>
      <c r="X257" s="25"/>
      <c r="Y257" s="515"/>
      <c r="Z257" s="25"/>
      <c r="AA257" s="79"/>
      <c r="AB257" s="79"/>
      <c r="AC257" s="29"/>
      <c r="AD257" s="44"/>
      <c r="AE257" s="99"/>
      <c r="AF257" s="515"/>
      <c r="AG257" s="515"/>
      <c r="AH257" s="25"/>
      <c r="AI257" s="515"/>
      <c r="AJ257" s="25"/>
      <c r="AK257" s="515"/>
      <c r="AL257" s="515"/>
      <c r="AM257" s="530"/>
      <c r="AN257" s="531"/>
      <c r="AO257" s="515"/>
      <c r="AP257" s="25"/>
      <c r="AQ257" s="25"/>
      <c r="AR257" s="25"/>
      <c r="AS257" s="25"/>
      <c r="AT257" s="25"/>
      <c r="AU257" s="25"/>
      <c r="AV257" s="25"/>
      <c r="AW257" s="25"/>
      <c r="AX257" s="44"/>
      <c r="AY257" s="25"/>
      <c r="AZ257" s="515"/>
      <c r="BA257" s="25"/>
      <c r="BB257" s="515"/>
      <c r="BC257" s="515"/>
      <c r="BD257" s="531"/>
      <c r="BE257" s="515"/>
      <c r="BF257" s="25"/>
      <c r="BG257" s="25"/>
      <c r="BH257" s="25"/>
      <c r="BI257" s="25"/>
      <c r="BJ257" s="25"/>
      <c r="BK257" s="25"/>
      <c r="BL257" s="25"/>
      <c r="BM257" s="25"/>
      <c r="BN257" s="25"/>
      <c r="BO257" s="44"/>
      <c r="BP257" s="25"/>
      <c r="BQ257" s="515"/>
      <c r="BR257" s="515"/>
      <c r="BS257" s="515"/>
      <c r="BT257" s="515"/>
      <c r="BU257" s="531"/>
      <c r="BV257" s="515"/>
    </row>
    <row r="258" spans="1:74" x14ac:dyDescent="0.25">
      <c r="A258" s="25"/>
      <c r="B258" s="25"/>
      <c r="C258" s="29"/>
      <c r="D258" s="30"/>
      <c r="F258" s="30"/>
      <c r="G258" s="29"/>
      <c r="H258" s="27"/>
      <c r="I258" s="29"/>
      <c r="J258" s="29"/>
      <c r="K258" s="29"/>
      <c r="L258" s="29"/>
      <c r="M258" s="29"/>
      <c r="N258" s="25"/>
      <c r="O258" s="79"/>
      <c r="P258" s="44"/>
      <c r="R258" s="25"/>
      <c r="S258" s="30"/>
      <c r="T258" s="30"/>
      <c r="U258" s="25"/>
      <c r="V258" s="531"/>
      <c r="X258" s="25"/>
      <c r="Y258" s="515"/>
      <c r="Z258" s="25"/>
      <c r="AA258" s="79"/>
      <c r="AB258" s="79"/>
      <c r="AC258" s="29"/>
      <c r="AD258" s="44"/>
      <c r="AE258" s="99"/>
      <c r="AF258" s="515"/>
      <c r="AG258" s="515"/>
      <c r="AH258" s="25"/>
      <c r="AI258" s="515"/>
      <c r="AJ258" s="25"/>
      <c r="AK258" s="515"/>
      <c r="AL258" s="515"/>
      <c r="AM258" s="530"/>
      <c r="AN258" s="531"/>
      <c r="AO258" s="515"/>
      <c r="AP258" s="25"/>
      <c r="AQ258" s="25"/>
      <c r="AR258" s="25"/>
      <c r="AS258" s="25"/>
      <c r="AT258" s="25"/>
      <c r="AU258" s="25"/>
      <c r="AV258" s="25"/>
      <c r="AW258" s="25"/>
      <c r="AX258" s="44"/>
      <c r="AY258" s="25"/>
      <c r="AZ258" s="515"/>
      <c r="BA258" s="25"/>
      <c r="BB258" s="515"/>
      <c r="BC258" s="515"/>
      <c r="BD258" s="531"/>
      <c r="BE258" s="515"/>
      <c r="BF258" s="25"/>
      <c r="BG258" s="25"/>
      <c r="BH258" s="25"/>
      <c r="BI258" s="25"/>
      <c r="BJ258" s="25"/>
      <c r="BK258" s="25"/>
      <c r="BL258" s="25"/>
      <c r="BM258" s="25"/>
      <c r="BN258" s="25"/>
      <c r="BO258" s="44"/>
      <c r="BP258" s="25"/>
      <c r="BQ258" s="515"/>
      <c r="BR258" s="515"/>
      <c r="BS258" s="515"/>
      <c r="BT258" s="515"/>
      <c r="BU258" s="531"/>
      <c r="BV258" s="515"/>
    </row>
  </sheetData>
  <sheetProtection formatCells="0" formatColumns="0" formatRows="0" selectLockedCells="1"/>
  <autoFilter ref="A1:AG1" xr:uid="{00000000-0009-0000-0000-000008000000}"/>
  <customSheetViews>
    <customSheetView guid="{2F9A33C5-705D-4A07-ADB6-21E456C526C6}" showGridLines="0" showAutoFilter="1" hiddenColumns="1">
      <pane xSplit="40" ySplit="1" topLeftCell="AT2" activePane="bottomRight" state="frozen"/>
      <selection pane="bottomRight" activeCell="G1" sqref="G1"/>
      <pageMargins left="0.7" right="0.7" top="0.75" bottom="0.75" header="0.3" footer="0.3"/>
      <pageSetup paperSize="9" orientation="portrait" horizontalDpi="4294967293" verticalDpi="4294967293" r:id="rId1"/>
      <autoFilter ref="A1:U224" xr:uid="{00000000-0000-0000-0000-000000000000}"/>
    </customSheetView>
    <customSheetView guid="{0F24A28B-06F9-4620-BAD4-B239F41FF00A}" showGridLines="0" showAutoFilter="1" hiddenColumns="1">
      <pane xSplit="19" ySplit="1" topLeftCell="BO2" activePane="bottomRight" state="frozen"/>
      <selection pane="bottomRight" activeCell="AP1" sqref="AP1:BN1048576"/>
      <pageMargins left="0.7" right="0.7" top="0.75" bottom="0.75" header="0.3" footer="0.3"/>
      <pageSetup paperSize="9" orientation="portrait" horizontalDpi="4294967293" verticalDpi="4294967293" r:id="rId2"/>
      <autoFilter ref="A1:U224" xr:uid="{00000000-0000-0000-0000-000000000000}"/>
    </customSheetView>
    <customSheetView guid="{856130BF-2D6B-484A-B5FC-68659BABEC5B}" showGridLines="0" showAutoFilter="1" hiddenColumns="1">
      <pane xSplit="31" ySplit="1" topLeftCell="AG2" activePane="bottomRight" state="frozen"/>
      <selection pane="bottomRight" activeCell="AT1" sqref="AT1:AT1048576"/>
      <pageMargins left="0.7" right="0.7" top="0.75" bottom="0.75" header="0.3" footer="0.3"/>
      <pageSetup paperSize="9" orientation="portrait" horizontalDpi="4294967293" verticalDpi="4294967293" r:id="rId3"/>
      <autoFilter ref="A1:U224" xr:uid="{00000000-0000-0000-0000-000000000000}"/>
    </customSheetView>
    <customSheetView guid="{C1EC460D-BC24-4B7C-8A42-4C4CAB6DD547}" showGridLines="0" showAutoFilter="1" hiddenColumns="1">
      <pane xSplit="31" ySplit="1" topLeftCell="AG2" activePane="bottomRight" state="frozen"/>
      <selection pane="bottomRight" activeCell="BF1" sqref="BF1:BN1048576"/>
      <pageMargins left="0.7" right="0.7" top="0.75" bottom="0.75" header="0.3" footer="0.3"/>
      <pageSetup paperSize="9" orientation="portrait" horizontalDpi="4294967293" verticalDpi="4294967293" r:id="rId4"/>
      <autoFilter ref="A1:U224" xr:uid="{00000000-0000-0000-0000-000000000000}"/>
    </customSheetView>
    <customSheetView guid="{872EA6DD-096B-4F25-A988-5DA4FC0DF5BD}" showGridLines="0" showAutoFilter="1" hiddenColumns="1">
      <pane xSplit="19" ySplit="1" topLeftCell="U2" activePane="bottomRight" state="frozen"/>
      <selection pane="bottomRight" activeCell="AF1" sqref="U1:AF1048576"/>
      <pageMargins left="0.7" right="0.7" top="0.75" bottom="0.75" header="0.3" footer="0.3"/>
      <pageSetup paperSize="9" orientation="portrait" horizontalDpi="4294967293" verticalDpi="4294967293" r:id="rId5"/>
      <autoFilter ref="A1:U224" xr:uid="{00000000-0000-0000-0000-000000000000}"/>
    </customSheetView>
    <customSheetView guid="{49815ABC-A63B-4D41-AA7B-D5102D8E0BFC}" showGridLines="0" showAutoFilter="1" hiddenColumns="1">
      <pane xSplit="19" ySplit="1" topLeftCell="U2" activePane="bottomRight" state="frozen"/>
      <selection pane="bottomRight" activeCell="AP1" sqref="AP1:BN1048576"/>
      <pageMargins left="0.7" right="0.7" top="0.75" bottom="0.75" header="0.3" footer="0.3"/>
      <pageSetup paperSize="9" orientation="portrait" horizontalDpi="4294967293" verticalDpi="4294967293" r:id="rId6"/>
      <autoFilter ref="A1:U224" xr:uid="{00000000-0000-0000-0000-000000000000}"/>
    </customSheetView>
  </customSheetViews>
  <mergeCells count="1">
    <mergeCell ref="AF148:AF149"/>
  </mergeCells>
  <conditionalFormatting sqref="J10:J12 J18:J22 J63:J68 J100:J101 J127:J131 J133:J134 J137:J141 J149 J151:J155 J157:J164 J180:J182 J203:J207 J24:J30 J32:J37 J48:J51 J53:J55 J57:J60 J70:J77 J79:J85 J103:J109 J111:J117 J119:J125 J143:J147 J184:J190 J192:J195 J217:J220 J197:J201 J175:J178 J222:J223 J91 J93:J94 J97:J98 J39:J46 J87:J88 J166:J168 J170 J172:J173">
    <cfRule type="expression" dxfId="10" priority="195">
      <formula>E10&lt;&gt;1</formula>
    </cfRule>
  </conditionalFormatting>
  <conditionalFormatting sqref="D99:D101">
    <cfRule type="colorScale" priority="186">
      <colorScale>
        <cfvo type="min"/>
        <cfvo type="percentile" val="50"/>
        <cfvo type="max"/>
        <color theme="8" tint="0.59999389629810485"/>
        <color theme="8" tint="0.39997558519241921"/>
        <color theme="8" tint="-0.249977111117893"/>
      </colorScale>
    </cfRule>
  </conditionalFormatting>
  <conditionalFormatting sqref="D126:D131">
    <cfRule type="colorScale" priority="182">
      <colorScale>
        <cfvo type="min"/>
        <cfvo type="percentile" val="50"/>
        <cfvo type="max"/>
        <color theme="8" tint="0.59999389629810485"/>
        <color theme="8" tint="0.39997558519241921"/>
        <color theme="8" tint="-0.249977111117893"/>
      </colorScale>
    </cfRule>
  </conditionalFormatting>
  <conditionalFormatting sqref="D150:D164">
    <cfRule type="colorScale" priority="178">
      <colorScale>
        <cfvo type="min"/>
        <cfvo type="percentile" val="50"/>
        <cfvo type="max"/>
        <color theme="8" tint="0.59999389629810485"/>
        <color theme="8" tint="0.39997558519241921"/>
        <color theme="8" tint="-0.249977111117893"/>
      </colorScale>
    </cfRule>
  </conditionalFormatting>
  <conditionalFormatting sqref="D179:D182">
    <cfRule type="colorScale" priority="172">
      <colorScale>
        <cfvo type="min"/>
        <cfvo type="percentile" val="50"/>
        <cfvo type="max"/>
        <color theme="8" tint="0.59999389629810485"/>
        <color theme="8" tint="0.39997558519241921"/>
        <color theme="8" tint="-0.249977111117893"/>
      </colorScale>
    </cfRule>
  </conditionalFormatting>
  <conditionalFormatting sqref="D202:D207">
    <cfRule type="colorScale" priority="166">
      <colorScale>
        <cfvo type="min"/>
        <cfvo type="percentile" val="50"/>
        <cfvo type="max"/>
        <color theme="8" tint="0.59999389629810485"/>
        <color theme="8" tint="0.39997558519241921"/>
        <color theme="8" tint="-0.249977111117893"/>
      </colorScale>
    </cfRule>
  </conditionalFormatting>
  <conditionalFormatting sqref="K18:L22 K63:L68 K100:L101 K127:L131 K133:L134 K137:L141 K149:L149 K151:L155 K157:L164 K180:L182 K203:L207 K10:L12 L78 K24:L30 I24:I30 K32:L37 I32:I37 K48:L51 I48:I51 K53:L55 I53:I55 K57:L60 I57:I60 K70:L77 I70:I77 K79:L85 I79:I85 K103:L109 I103:I109 K111:L117 I111:I117 K119:L125 I119:I125 K143:L147 I143:I147 K184:L190 I184:I190 K192:L195 I192:I195 K217:L220 I217:I220 K197:L201 I197:I201 L210:L211 L214:L215 L176 K175:K177 K178:L178 I175:I178 K222:L223 I222:I223 K91:L91 I91 K93:L94 I93:I94 K97:L98 I97:I98 K39:L46 I39:I46 K87:L88 I87:I88 K166:L168 I166:I168 K170:L170 I170 K172:L173 I172:I173">
    <cfRule type="expression" dxfId="9" priority="146">
      <formula>(B10+C10)&lt;&gt;2</formula>
    </cfRule>
  </conditionalFormatting>
  <conditionalFormatting sqref="AC2">
    <cfRule type="iconSet" priority="138">
      <iconSet iconSet="4TrafficLights">
        <cfvo type="percent" val="0"/>
        <cfvo type="num" val="2"/>
        <cfvo type="num" val="3"/>
        <cfvo type="num" val="4"/>
      </iconSet>
    </cfRule>
  </conditionalFormatting>
  <conditionalFormatting sqref="V174">
    <cfRule type="iconSet" priority="134">
      <iconSet iconSet="3Symbols2">
        <cfvo type="percent" val="0"/>
        <cfvo type="percent" val="33"/>
        <cfvo type="percent" val="67"/>
      </iconSet>
    </cfRule>
  </conditionalFormatting>
  <conditionalFormatting sqref="AC224 AC221 AC216 AC212 AC208 AC202 AC196 AC191 AC183 AC179 AC174 AC171 AC169 AC165 AC156 AC150 AC148 AC142 AC135:AC136 AC132 AC126 AC118 AC110 AC102 AC99 AC95:AC96 AC92 AC89 AC86 AC69 AC61 AC56 AC52 AC47 AC38 AC31 AC23 AC17 AC13 AC9">
    <cfRule type="iconSet" priority="132">
      <iconSet iconSet="4TrafficLights">
        <cfvo type="percent" val="0"/>
        <cfvo type="num" val="2"/>
        <cfvo type="num" val="3"/>
        <cfvo type="num" val="4"/>
      </iconSet>
    </cfRule>
  </conditionalFormatting>
  <conditionalFormatting sqref="F2:G89 F90 F91:G224">
    <cfRule type="expression" dxfId="8" priority="552">
      <formula>#REF!=0</formula>
    </cfRule>
  </conditionalFormatting>
  <conditionalFormatting sqref="AC78">
    <cfRule type="iconSet" priority="22">
      <iconSet iconSet="4TrafficLights">
        <cfvo type="percent" val="0"/>
        <cfvo type="num" val="2"/>
        <cfvo type="num" val="3"/>
        <cfvo type="num" val="4"/>
      </iconSet>
    </cfRule>
  </conditionalFormatting>
  <conditionalFormatting sqref="I18:I22 I63:I68 I100:I101 I127:I131 I133:I134 I137:I141 I149 I151:I155 I157:I164 I180:I182 I203:I207 I10:I12">
    <cfRule type="expression" dxfId="7" priority="18">
      <formula>(B10+C10)&lt;&gt;2</formula>
    </cfRule>
  </conditionalFormatting>
  <conditionalFormatting sqref="V62">
    <cfRule type="iconSet" priority="16">
      <iconSet iconSet="3Symbols2">
        <cfvo type="percent" val="0"/>
        <cfvo type="percent" val="33"/>
        <cfvo type="percent" val="67"/>
      </iconSet>
    </cfRule>
  </conditionalFormatting>
  <conditionalFormatting sqref="AC62">
    <cfRule type="iconSet" priority="17">
      <iconSet iconSet="3Symbols2">
        <cfvo type="percent" val="0"/>
        <cfvo type="percent" val="33"/>
        <cfvo type="percent" val="67"/>
      </iconSet>
    </cfRule>
  </conditionalFormatting>
  <conditionalFormatting sqref="J62">
    <cfRule type="expression" dxfId="6" priority="15">
      <formula>E62&lt;&gt;1</formula>
    </cfRule>
  </conditionalFormatting>
  <conditionalFormatting sqref="K62">
    <cfRule type="expression" dxfId="5" priority="14">
      <formula>(D62+E62)&lt;&gt;2</formula>
    </cfRule>
  </conditionalFormatting>
  <conditionalFormatting sqref="I62">
    <cfRule type="expression" dxfId="4" priority="13">
      <formula>(B62+C62)&lt;&gt;2</formula>
    </cfRule>
  </conditionalFormatting>
  <conditionalFormatting sqref="D68:D85">
    <cfRule type="colorScale" priority="2969">
      <colorScale>
        <cfvo type="min"/>
        <cfvo type="percentile" val="50"/>
        <cfvo type="max"/>
        <color theme="8" tint="0.59999389629810485"/>
        <color theme="8" tint="0.39997558519241921"/>
        <color theme="8" tint="-0.249977111117893"/>
      </colorScale>
    </cfRule>
  </conditionalFormatting>
  <conditionalFormatting sqref="D102:D109">
    <cfRule type="colorScale" priority="4219">
      <colorScale>
        <cfvo type="min"/>
        <cfvo type="percentile" val="50"/>
        <cfvo type="max"/>
        <color theme="8" tint="0.59999389629810485"/>
        <color theme="8" tint="0.39997558519241921"/>
        <color theme="8" tint="-0.249977111117893"/>
      </colorScale>
    </cfRule>
  </conditionalFormatting>
  <conditionalFormatting sqref="D110:D117">
    <cfRule type="colorScale" priority="4227">
      <colorScale>
        <cfvo type="min"/>
        <cfvo type="percentile" val="50"/>
        <cfvo type="max"/>
        <color theme="8" tint="0.59999389629810485"/>
        <color theme="8" tint="0.39997558519241921"/>
        <color theme="8" tint="-0.249977111117893"/>
      </colorScale>
    </cfRule>
  </conditionalFormatting>
  <conditionalFormatting sqref="D118:D125">
    <cfRule type="colorScale" priority="4364">
      <colorScale>
        <cfvo type="min"/>
        <cfvo type="percentile" val="50"/>
        <cfvo type="max"/>
        <color theme="8" tint="0.59999389629810485"/>
        <color theme="8" tint="0.39997558519241921"/>
        <color theme="8" tint="-0.249977111117893"/>
      </colorScale>
    </cfRule>
  </conditionalFormatting>
  <conditionalFormatting sqref="D147:D149">
    <cfRule type="colorScale" priority="4643">
      <colorScale>
        <cfvo type="min"/>
        <cfvo type="percentile" val="50"/>
        <cfvo type="max"/>
        <color theme="8" tint="0.59999389629810485"/>
        <color theme="8" tint="0.39997558519241921"/>
        <color theme="8" tint="-0.249977111117893"/>
      </colorScale>
    </cfRule>
  </conditionalFormatting>
  <conditionalFormatting sqref="D183:D190">
    <cfRule type="colorScale" priority="6015">
      <colorScale>
        <cfvo type="min"/>
        <cfvo type="percentile" val="50"/>
        <cfvo type="max"/>
        <color theme="8" tint="0.59999389629810485"/>
        <color theme="8" tint="0.39997558519241921"/>
        <color theme="8" tint="-0.249977111117893"/>
      </colorScale>
    </cfRule>
  </conditionalFormatting>
  <conditionalFormatting sqref="D191:D195">
    <cfRule type="colorScale" priority="6159">
      <colorScale>
        <cfvo type="min"/>
        <cfvo type="percentile" val="50"/>
        <cfvo type="max"/>
        <color theme="8" tint="0.59999389629810485"/>
        <color theme="8" tint="0.39997558519241921"/>
        <color theme="8" tint="-0.249977111117893"/>
      </colorScale>
    </cfRule>
  </conditionalFormatting>
  <conditionalFormatting sqref="D216:D217">
    <cfRule type="colorScale" priority="6565">
      <colorScale>
        <cfvo type="min"/>
        <cfvo type="percentile" val="50"/>
        <cfvo type="max"/>
        <color theme="8" tint="0.59999389629810485"/>
        <color theme="8" tint="0.39997558519241921"/>
        <color theme="8" tint="-0.249977111117893"/>
      </colorScale>
    </cfRule>
  </conditionalFormatting>
  <conditionalFormatting sqref="D224">
    <cfRule type="colorScale" priority="6947">
      <colorScale>
        <cfvo type="min"/>
        <cfvo type="percentile" val="50"/>
        <cfvo type="max"/>
        <color theme="8" tint="0.59999389629810485"/>
        <color theme="8" tint="0.39997558519241921"/>
        <color theme="8" tint="-0.249977111117893"/>
      </colorScale>
    </cfRule>
  </conditionalFormatting>
  <conditionalFormatting sqref="D196:D201">
    <cfRule type="colorScale" priority="7037">
      <colorScale>
        <cfvo type="min"/>
        <cfvo type="percentile" val="50"/>
        <cfvo type="max"/>
        <color theme="8" tint="0.59999389629810485"/>
        <color theme="8" tint="0.39997558519241921"/>
        <color theme="8" tint="-0.249977111117893"/>
      </colorScale>
    </cfRule>
  </conditionalFormatting>
  <conditionalFormatting sqref="D208:D211">
    <cfRule type="colorScale" priority="7176">
      <colorScale>
        <cfvo type="min"/>
        <cfvo type="percentile" val="50"/>
        <cfvo type="max"/>
        <color theme="8" tint="0.59999389629810485"/>
        <color theme="8" tint="0.39997558519241921"/>
        <color theme="8" tint="-0.249977111117893"/>
      </colorScale>
    </cfRule>
  </conditionalFormatting>
  <conditionalFormatting sqref="D212:D215">
    <cfRule type="colorScale" priority="7310">
      <colorScale>
        <cfvo type="min"/>
        <cfvo type="percentile" val="50"/>
        <cfvo type="max"/>
        <color theme="8" tint="0.59999389629810485"/>
        <color theme="8" tint="0.39997558519241921"/>
        <color theme="8" tint="-0.249977111117893"/>
      </colorScale>
    </cfRule>
  </conditionalFormatting>
  <conditionalFormatting sqref="D174">
    <cfRule type="colorScale" priority="7488">
      <colorScale>
        <cfvo type="min"/>
        <cfvo type="percentile" val="50"/>
        <cfvo type="max"/>
        <color theme="8" tint="0.59999389629810485"/>
        <color theme="8" tint="0.39997558519241921"/>
        <color theme="8" tint="-0.249977111117893"/>
      </colorScale>
    </cfRule>
  </conditionalFormatting>
  <conditionalFormatting sqref="D175:D178">
    <cfRule type="colorScale" priority="7841">
      <colorScale>
        <cfvo type="min"/>
        <cfvo type="percentile" val="50"/>
        <cfvo type="max"/>
        <color theme="8" tint="0.59999389629810485"/>
        <color theme="8" tint="0.39997558519241921"/>
        <color theme="8" tint="-0.249977111117893"/>
      </colorScale>
    </cfRule>
  </conditionalFormatting>
  <conditionalFormatting sqref="D218:D223">
    <cfRule type="colorScale" priority="7893">
      <colorScale>
        <cfvo type="min"/>
        <cfvo type="percentile" val="50"/>
        <cfvo type="max"/>
        <color theme="8" tint="0.59999389629810485"/>
        <color theme="8" tint="0.39997558519241921"/>
        <color theme="8" tint="-0.249977111117893"/>
      </colorScale>
    </cfRule>
  </conditionalFormatting>
  <conditionalFormatting sqref="V217:V220 V184:V190 V170 V91 V10:V12 V14:V16 V18:V22 V24:V30 V32:V37 V39:V46 V48:V51 V53:V55 V57:V60 V63:V68 V70:V77 V87:V88 V93:V94 V97:V98 V100:V101 V103:V109 V111:V117 V119:V125 V127:V131 V133:V134 V137:V141 V143:V147 V149 V151:V155 V157:V164 V166:V168 V172:V173 V175:V178 V180:V182 V192:V195 V197:V201 V203:V207 V222:V223 V79:V85 V209:V211 V213:V215">
    <cfRule type="iconSet" priority="7895">
      <iconSet iconSet="3Symbols2">
        <cfvo type="percent" val="0"/>
        <cfvo type="percent" val="33"/>
        <cfvo type="percent" val="67"/>
      </iconSet>
    </cfRule>
  </conditionalFormatting>
  <conditionalFormatting sqref="AC217:AC220 AC184:AC190 AC170 AC91 AC10:AC12 AC14:AC16 AC18:AC22 AC24:AC30 AC32:AC37 AC39:AC46 AC48:AC51 AC53:AC55 AC57:AC60 AC63:AC68 AC70:AC77 AC87:AC88 AC93:AC94 AC97:AC98 AC100:AC101 AC103:AC109 AC111:AC117 AC119:AC125 AC127:AC131 AC133:AC134 AC137:AC141 AC143:AC147 AC149 AC151:AC155 AC157:AC164 AC166:AC168 AC172:AC173 AC175:AC178 AC180:AC182 AC192:AC195 AC197:AC201 AC203:AC207 AC222:AC223 AC79:AC85 AC209:AC211 AC213:AC215">
    <cfRule type="iconSet" priority="7937">
      <iconSet iconSet="3Symbols2">
        <cfvo type="percent" val="0"/>
        <cfvo type="percent" val="33"/>
        <cfvo type="percent" val="67"/>
      </iconSet>
    </cfRule>
  </conditionalFormatting>
  <conditionalFormatting sqref="M2:M8">
    <cfRule type="iconSet" priority="8027">
      <iconSet iconSet="3Symbols2">
        <cfvo type="percent" val="0"/>
        <cfvo type="percent" val="33"/>
        <cfvo type="percent" val="67"/>
      </iconSet>
    </cfRule>
  </conditionalFormatting>
  <conditionalFormatting sqref="D89 D91">
    <cfRule type="colorScale" priority="8174">
      <colorScale>
        <cfvo type="min"/>
        <cfvo type="percentile" val="50"/>
        <cfvo type="max"/>
        <color theme="8" tint="0.59999389629810485"/>
        <color theme="8" tint="0.39997558519241921"/>
        <color theme="8" tint="-0.249977111117893"/>
      </colorScale>
    </cfRule>
  </conditionalFormatting>
  <conditionalFormatting sqref="D92:D94">
    <cfRule type="colorScale" priority="8354">
      <colorScale>
        <cfvo type="min"/>
        <cfvo type="percentile" val="50"/>
        <cfvo type="max"/>
        <color theme="8" tint="0.59999389629810485"/>
        <color theme="8" tint="0.39997558519241921"/>
        <color theme="8" tint="-0.249977111117893"/>
      </colorScale>
    </cfRule>
  </conditionalFormatting>
  <conditionalFormatting sqref="D95">
    <cfRule type="colorScale" priority="8486">
      <colorScale>
        <cfvo type="min"/>
        <cfvo type="percentile" val="50"/>
        <cfvo type="max"/>
        <color theme="8" tint="0.59999389629810485"/>
        <color theme="8" tint="0.39997558519241921"/>
        <color theme="8" tint="-0.249977111117893"/>
      </colorScale>
    </cfRule>
  </conditionalFormatting>
  <conditionalFormatting sqref="D96:D98">
    <cfRule type="colorScale" priority="8573">
      <colorScale>
        <cfvo type="min"/>
        <cfvo type="percentile" val="50"/>
        <cfvo type="max"/>
        <color theme="8" tint="0.59999389629810485"/>
        <color theme="8" tint="0.39997558519241921"/>
        <color theme="8" tint="-0.249977111117893"/>
      </colorScale>
    </cfRule>
  </conditionalFormatting>
  <conditionalFormatting sqref="D132:D146">
    <cfRule type="colorScale" priority="8746">
      <colorScale>
        <cfvo type="min"/>
        <cfvo type="percentile" val="50"/>
        <cfvo type="max"/>
        <color theme="8" tint="0.59999389629810485"/>
        <color theme="8" tint="0.39997558519241921"/>
        <color theme="8" tint="-0.249977111117893"/>
      </colorScale>
    </cfRule>
  </conditionalFormatting>
  <conditionalFormatting sqref="D2:D67">
    <cfRule type="colorScale" priority="8953">
      <colorScale>
        <cfvo type="min"/>
        <cfvo type="percentile" val="50"/>
        <cfvo type="max"/>
        <color theme="8" tint="0.59999389629810485"/>
        <color theme="8" tint="0.39997558519241921"/>
        <color theme="8" tint="-0.249977111117893"/>
      </colorScale>
    </cfRule>
  </conditionalFormatting>
  <conditionalFormatting sqref="AN2:AN67">
    <cfRule type="iconSet" priority="8955">
      <iconSet iconSet="3Symbols2">
        <cfvo type="percent" val="0"/>
        <cfvo type="percent" val="33"/>
        <cfvo type="percent" val="67"/>
      </iconSet>
    </cfRule>
  </conditionalFormatting>
  <conditionalFormatting sqref="BD2:BD67">
    <cfRule type="iconSet" priority="8957">
      <iconSet iconSet="3Symbols2">
        <cfvo type="percent" val="0"/>
        <cfvo type="percent" val="33"/>
        <cfvo type="percent" val="67"/>
      </iconSet>
    </cfRule>
  </conditionalFormatting>
  <conditionalFormatting sqref="D86:D88">
    <cfRule type="colorScale" priority="9087">
      <colorScale>
        <cfvo type="min"/>
        <cfvo type="percentile" val="50"/>
        <cfvo type="max"/>
        <color theme="8" tint="0.59999389629810485"/>
        <color theme="8" tint="0.39997558519241921"/>
        <color theme="8" tint="-0.249977111117893"/>
      </colorScale>
    </cfRule>
  </conditionalFormatting>
  <conditionalFormatting sqref="J90">
    <cfRule type="expression" dxfId="3" priority="5">
      <formula>E90&lt;&gt;1</formula>
    </cfRule>
  </conditionalFormatting>
  <conditionalFormatting sqref="K90:L90 I90">
    <cfRule type="expression" dxfId="2" priority="4">
      <formula>(B90+C90)&lt;&gt;2</formula>
    </cfRule>
  </conditionalFormatting>
  <conditionalFormatting sqref="G90">
    <cfRule type="expression" dxfId="1" priority="6">
      <formula>#REF!=0</formula>
    </cfRule>
  </conditionalFormatting>
  <conditionalFormatting sqref="V90">
    <cfRule type="iconSet" priority="7">
      <iconSet iconSet="3Symbols2">
        <cfvo type="percent" val="0"/>
        <cfvo type="percent" val="33"/>
        <cfvo type="percent" val="67"/>
      </iconSet>
    </cfRule>
  </conditionalFormatting>
  <conditionalFormatting sqref="AC90">
    <cfRule type="iconSet" priority="8">
      <iconSet iconSet="3Symbols2">
        <cfvo type="percent" val="0"/>
        <cfvo type="percent" val="33"/>
        <cfvo type="percent" val="67"/>
      </iconSet>
    </cfRule>
  </conditionalFormatting>
  <conditionalFormatting sqref="D90">
    <cfRule type="colorScale" priority="9">
      <colorScale>
        <cfvo type="min"/>
        <cfvo type="percentile" val="50"/>
        <cfvo type="max"/>
        <color theme="8" tint="0.59999389629810485"/>
        <color theme="8" tint="0.39997558519241921"/>
        <color theme="8" tint="-0.249977111117893"/>
      </colorScale>
    </cfRule>
  </conditionalFormatting>
  <conditionalFormatting sqref="AN90">
    <cfRule type="iconSet" priority="10">
      <iconSet iconSet="3Symbols2">
        <cfvo type="percent" val="0"/>
        <cfvo type="percent" val="33"/>
        <cfvo type="percent" val="67"/>
      </iconSet>
    </cfRule>
  </conditionalFormatting>
  <conditionalFormatting sqref="BD90">
    <cfRule type="iconSet" priority="11">
      <iconSet iconSet="3Symbols2">
        <cfvo type="percent" val="0"/>
        <cfvo type="percent" val="33"/>
        <cfvo type="percent" val="67"/>
      </iconSet>
    </cfRule>
  </conditionalFormatting>
  <conditionalFormatting sqref="M90">
    <cfRule type="iconSet" priority="12">
      <iconSet iconSet="3Symbols2">
        <cfvo type="percent" val="0"/>
        <cfvo type="percent" val="33"/>
        <cfvo type="percent" val="67"/>
      </iconSet>
    </cfRule>
  </conditionalFormatting>
  <conditionalFormatting sqref="D165:D168">
    <cfRule type="colorScale" priority="9096">
      <colorScale>
        <cfvo type="min"/>
        <cfvo type="percentile" val="50"/>
        <cfvo type="max"/>
        <color theme="8" tint="0.59999389629810485"/>
        <color theme="8" tint="0.39997558519241921"/>
        <color theme="8" tint="-0.249977111117893"/>
      </colorScale>
    </cfRule>
  </conditionalFormatting>
  <conditionalFormatting sqref="D169:D170">
    <cfRule type="colorScale" priority="9273">
      <colorScale>
        <cfvo type="min"/>
        <cfvo type="percentile" val="50"/>
        <cfvo type="max"/>
        <color theme="8" tint="0.59999389629810485"/>
        <color theme="8" tint="0.39997558519241921"/>
        <color theme="8" tint="-0.249977111117893"/>
      </colorScale>
    </cfRule>
  </conditionalFormatting>
  <conditionalFormatting sqref="D171:D173">
    <cfRule type="colorScale" priority="9619">
      <colorScale>
        <cfvo type="min"/>
        <cfvo type="percentile" val="50"/>
        <cfvo type="max"/>
        <color theme="8" tint="0.59999389629810485"/>
        <color theme="8" tint="0.39997558519241921"/>
        <color theme="8" tint="-0.249977111117893"/>
      </colorScale>
    </cfRule>
  </conditionalFormatting>
  <conditionalFormatting sqref="AN68:AN89 AN91:AN224">
    <cfRule type="iconSet" priority="9620">
      <iconSet iconSet="3Symbols2">
        <cfvo type="percent" val="0"/>
        <cfvo type="percent" val="33"/>
        <cfvo type="percent" val="67"/>
      </iconSet>
    </cfRule>
  </conditionalFormatting>
  <conditionalFormatting sqref="BD68:BD89 BD91:BD224">
    <cfRule type="iconSet" priority="9623">
      <iconSet iconSet="3Symbols2">
        <cfvo type="percent" val="0"/>
        <cfvo type="percent" val="33"/>
        <cfvo type="percent" val="67"/>
      </iconSet>
    </cfRule>
  </conditionalFormatting>
  <conditionalFormatting sqref="M9:M89 M91:M224">
    <cfRule type="iconSet" priority="9626">
      <iconSet iconSet="3Symbols2">
        <cfvo type="percent" val="0"/>
        <cfvo type="percent" val="33"/>
        <cfvo type="percent" val="67"/>
      </iconSet>
    </cfRule>
  </conditionalFormatting>
  <conditionalFormatting sqref="BU2:BU67">
    <cfRule type="iconSet" priority="2">
      <iconSet iconSet="3Symbols2">
        <cfvo type="percent" val="0"/>
        <cfvo type="percent" val="33"/>
        <cfvo type="percent" val="67"/>
      </iconSet>
    </cfRule>
  </conditionalFormatting>
  <conditionalFormatting sqref="BU90">
    <cfRule type="iconSet" priority="1">
      <iconSet iconSet="3Symbols2">
        <cfvo type="percent" val="0"/>
        <cfvo type="percent" val="33"/>
        <cfvo type="percent" val="67"/>
      </iconSet>
    </cfRule>
  </conditionalFormatting>
  <conditionalFormatting sqref="BU68:BU89 BU91:BU224">
    <cfRule type="iconSet" priority="3">
      <iconSet iconSet="3Symbols2">
        <cfvo type="percent" val="0"/>
        <cfvo type="percent" val="33"/>
        <cfvo type="percent" val="67"/>
      </iconSet>
    </cfRule>
  </conditionalFormatting>
  <dataValidations count="31">
    <dataValidation type="list" allowBlank="1" showInputMessage="1" showErrorMessage="1" sqref="N5" xr:uid="{BFDA6276-F84B-4D09-8424-39E70CF1B954}">
      <formula1>"Likely,Possible,Stretch,Infeasible"</formula1>
    </dataValidation>
    <dataValidation type="list" allowBlank="1" showInputMessage="1" showErrorMessage="1" sqref="N4 N6 N2 N9 N17 N23 N38 N52:N54 N56:N57 N15 N11 N20 N26 N28 N31:N32 N35 N41 N44 N47:N49 N59 N66 N71 N75 N69 N86:N87 N104 N107 N99:N102 N112 N115 N110 N120 N124 N118 N128 N130 N126 N132 N140 N144 N146 N142 N153 N148:N150 N159 N162 N156 N165:N166 N177 N181 N179 N185 N189 N183 N194 N191:N192 N200 N196:N197 N204 N206 N202 N219 N221:N222 N78 N80 N82 N13 N61 N63 N224 N169:N175 N135:N137 N95:N97 N89:N93 N208 N210 N212 N214 N216:N217" xr:uid="{6D207869-572E-4389-92CD-C28E86D00612}">
      <formula1>lists_feasibility</formula1>
    </dataValidation>
    <dataValidation type="whole" allowBlank="1" showInputMessage="1" showErrorMessage="1" sqref="Q2 Q9 Q202 Q17 Q23 Q31 Q38 Q47 Q52 Q56 Q13 Q69 Q78 Q61 Q216 Q208 Q99 Q102 Q110 Q118 Q126 Q132 Q196 Q142 Q148 Q150 Q156 Q136 Q171 Q174 Q224 Q221 Q179 Q183 Q191 Q212" xr:uid="{AD8DAEE5-521E-4F54-88F0-922B086495E8}">
      <formula1>0</formula1>
      <formula2>H2</formula2>
    </dataValidation>
    <dataValidation type="decimal" allowBlank="1" showInputMessage="1" showErrorMessage="1" sqref="P2 P6 P9 P4 P11 AD13 P17 P20 P23 P26 P28 P31:P32 P35 P38 P41 P44 P47:P49 P52:P54 P56:P57 P59 P15 P66 P69 P71 P86:P87 P99:P102 P104 P107 P110 P112 P115 P118 P120 P124 P126 P128 P130 P132 P140 P142 P144 P146 P148:P150 P153 P156 P159 P162 P165:P166 P177 P179 P181 P183 P185 P189 P191:P192 P194 P196:P197 P200 P202 P204 P206 P219 P221:P222 P75 AD2 AD9 AX13 AD17 AD23 AD31 AD38 AD47 AD52 AD56 P63 AD69 AD86 AX89 AD92 AD95:AD96 AD99 AD102 AD110 AD118 AD126 AD132 AD135:AD136 AD142 AD148 AD150 AD156 AD165 AD171 AD174 AD179 AD183 AD191 AD196 AD202 P169:P175 P216:P217 AD216 AD221 AD224 AX2 AX9 BO13 AX17 AX23 AX31 AX38 AX47 AX52 AX56 AD61 AX69 AX86 BO89 AX92 AX95:AX96 AX99 AX102 AX110 AX118 AX126 AX132 AX135:AX136 AX142 AX148 AX150 AX156 AX165 AX171 AX174 AX179 AX183 AX191 AX196 AX202 AD212 AX208 AX216 AX221 AX224 BO2 BO221 BO9 BO17 BO23 BO31 BO38 BO47 BO52 BO56 AX61 BO69 BO86 BO92 BO95:BO96 BO99 BO102 BO110 BO118 BO126 BO132 BO135:BO136 BO142 BO148 BO150 BO156 BO165 BO171 BO174 BO179 BO183 BO191 BO196 BO202 AX212 BO208 BO216 BO224 P78 P80 P82 AD78 AX78 BO78 BO169 AX169 AD169 P13 P61 BO61 P224 AD208 P135:P137 P95:P97 P89:P93 AD89 P208 P210 P212 P214 BO212" xr:uid="{4FB100B9-0F2C-4B04-8981-23521CA753BD}">
      <formula1>0</formula1>
      <formula2>10</formula2>
    </dataValidation>
    <dataValidation type="list" allowBlank="1" showInputMessage="1" showErrorMessage="1" sqref="V2 V9 V17 V23 V31 V38 V47 V52 V56 V69 V86 V92 V95:V96 V99 V102 V110 V118 V126 V132 V135:V136 V142 V148 V150 V156 V165 V171 V174 V179 V183 V191 V196 V202 M2:M224 V212 V216 V221 V224 V78 V169 V13 V61 V89 AN2:AN224 BD2:BD224 V208" xr:uid="{19B812A3-81D1-4EEC-9533-64CF665BBA2F}">
      <formula1>"1,0"</formula1>
    </dataValidation>
    <dataValidation type="whole" allowBlank="1" showInputMessage="1" showErrorMessage="1" sqref="W2 W9 W202 W17 W23 W31 W38 W47 W52 W56 W13 W69 W78 W61 W216 W224 W221 W99 W102 W110 W118 W126 W132 W208 W136 W142 W148 W150 W156 W196 W171 W174 W179 W183 W191 W212" xr:uid="{E702E832-84C3-4F86-8560-2C4DC2A58037}">
      <formula1>0</formula1>
      <formula2>H2</formula2>
    </dataValidation>
    <dataValidation type="list" allowBlank="1" showInputMessage="1" showErrorMessage="1" sqref="Z2 Z9 Z169 Z17 Z23 Z31 Z38 Z47 Z52 Z56 Z13 Z69 Z86 Z61 Z92 Z95:Z96 Z99 Z102 Z110 Z118 Z126 Z132 Z135:Z136 Z142 Z148 Z150 Z156 Z165 Z171 Z174 Z179 Z183 Z191 Z196 Z202 Z89 Z208 Z216 Z221 Z224 Z78 Z212" xr:uid="{9A49A7BC-3743-49B4-B010-438F6D9DD09C}">
      <formula1>lists_progress_status</formula1>
    </dataValidation>
    <dataValidation type="whole" allowBlank="1" showInputMessage="1" showErrorMessage="1" sqref="AI2 AI9 AI212 AI17 AI23 AI31 AI38 AI47 AI52 AI56 AI13 AI69 AI78 AI61 AI224 AI221 AI99 AI102 AI110 AI118 AI126 AI132 AI216 AI142 AI148 AI150 AI156 AI136 AI171 AI174 AI179 AI183 AI191 AI196 AI202 AI208" xr:uid="{51331DB3-FEAD-4A0C-9A50-39123B9A72D8}">
      <formula1>0</formula1>
      <formula2>H2</formula2>
    </dataValidation>
    <dataValidation type="whole" allowBlank="1" showInputMessage="1" showErrorMessage="1" sqref="AS2 AS9 AS208 AS17 AS23 AS31 AS38 AS47 AS52 AS56 AS13 AS69 AS78 AS61 AS224 AS221 AS99 AS102 AS110 AS118 AS126 AS132 AS216 AS142 AS148 AS150 AS156 AS136 AS171 AS174 AS179 AS183 AS191 AS196 AS202 AS212" xr:uid="{5D8346AD-4A36-4411-9E87-227E6DB59212}">
      <formula1>0</formula1>
      <formula2>H2</formula2>
    </dataValidation>
    <dataValidation type="whole" allowBlank="1" showInputMessage="1" showErrorMessage="1" sqref="AW9" xr:uid="{D1DC53A2-32FA-4B61-8784-C335423B047F}">
      <formula1>0</formula1>
      <formula2>#REF!</formula2>
    </dataValidation>
    <dataValidation type="whole" allowBlank="1" showInputMessage="1" showErrorMessage="1" sqref="BJ2 BJ9 BJ208 BJ17 BJ23 BJ31 BJ38 BJ47 BJ52 BJ56 BJ13 BJ69 BJ78 BJ61 BJ224 BJ221 BJ99 BJ102 BJ110 BJ118 BJ126 BJ132 BJ216 BJ142 BJ148 BJ150 BJ156 BJ136 BJ171 BJ174 BJ179 BJ183 BJ191 BJ196 BJ202 BJ212" xr:uid="{D724A042-6F79-4693-B1BC-BCD69CE9EA46}">
      <formula1>0</formula1>
      <formula2>H2</formula2>
    </dataValidation>
    <dataValidation type="whole" allowBlank="1" showInputMessage="1" showErrorMessage="1" sqref="BL2 BL9 BL208 BL17 BL23 BL31 BL38 BL47 BL52 BL56 BL13 BL69 BL78 BL61 BL224 BL221 BL99 BL102 BL110 BL118 BL126 BL132 BL216 BL142 BL148 BL150 BL156 BL136 BL171 BL174 BL179 BL183 BL191 BL196 BL202 BL212" xr:uid="{3E62ADDA-C388-4CE7-A8D0-402F54A83BA2}">
      <formula1>0</formula1>
      <formula2>H2</formula2>
    </dataValidation>
    <dataValidation type="whole" allowBlank="1" showInputMessage="1" showErrorMessage="1" sqref="BN2 BN9 BN208 BN17 BN23 BN31 BN38 BN47 BN52 BN56 BN13 BN69 BN78 BN61 BN224 BN221 BN99 BN102 BN110 BN118 BN126 BN132 BN216 BN142 BN148 BN150 BN156 BN136 BN171 BN174 BN179 BN183 BN191 BN196 BN202 BN212" xr:uid="{C0BB159F-F9AA-48DF-B8A5-8EEE15CA5AE2}">
      <formula1>0</formula1>
      <formula2>H2</formula2>
    </dataValidation>
    <dataValidation type="whole" allowBlank="1" showInputMessage="1" showErrorMessage="1" sqref="AU2 AU9 AU208 AU17 AU23 AU31 AU38 AU47 AU52 AU56 AU13 AU69 AU78 AU61 AU224 AU221 AU99 AU102 AU110 AU118 AU126 AU132 AU216 AU142 AU148 AU150 AU156 AU136 AU171 AU174 AU179 AU183 AU191 AU196 AU202 AU212" xr:uid="{9F02C7B0-952C-49EE-928B-675791B6CC4F}">
      <formula1>0</formula1>
      <formula2>H2</formula2>
    </dataValidation>
    <dataValidation type="decimal" allowBlank="1" showInputMessage="1" showErrorMessage="1" sqref="W169 W86 W95 W135 W165 W89" xr:uid="{6C549D12-3023-44AA-B58A-6FB1668468A1}">
      <formula1>0</formula1>
      <formula2>H86</formula2>
    </dataValidation>
    <dataValidation type="decimal" allowBlank="1" showInputMessage="1" showErrorMessage="1" sqref="W96" xr:uid="{05005039-009C-4715-8022-71A5849A9BF8}">
      <formula1>0</formula1>
      <formula2>H95</formula2>
    </dataValidation>
    <dataValidation type="decimal" allowBlank="1" showInputMessage="1" showErrorMessage="1" sqref="W92" xr:uid="{A13E8E6F-FAA3-4555-A126-378419849AAC}">
      <formula1>0</formula1>
      <formula2>H95</formula2>
    </dataValidation>
    <dataValidation type="whole" allowBlank="1" showInputMessage="1" showErrorMessage="1" sqref="AW2 AW23 AW13 AW17 AW31 AW38 AW47 AW52 AW56 AW61 AW69 AW78 AW221 AW224 AW216 AW208 AW99 AW102 AW110 AW118 AW126 AW132 AW196 AW142 AW148 AW150 AW156 AW136 AW202 AW171 AW174 AW179 AW183 AW191 AW212" xr:uid="{38FAABCC-4240-4DA1-8FB1-18B4A603A38E}">
      <formula1>0</formula1>
      <formula2>H2</formula2>
    </dataValidation>
    <dataValidation type="whole" allowBlank="1" showInputMessage="1" showErrorMessage="1" sqref="BQ170:BQ224 BQ2:BQ85 BQ87:BQ88 BQ90:BQ91 BQ93:BQ94 BQ97:BQ134 BQ136:BQ164 BQ166:BQ168" xr:uid="{66B9FEC4-45E7-4CF3-B0BC-3A7A35BE2B25}">
      <formula1>0</formula1>
      <formula2>Z2</formula2>
    </dataValidation>
    <dataValidation type="decimal" allowBlank="1" showInputMessage="1" showErrorMessage="1" sqref="Q86 Q89 Q92 Q95:Q96 Q135 Q165 Q169" xr:uid="{AF6D01DB-E985-4B90-A547-1BF5B6B9ED65}">
      <formula1>0</formula1>
      <formula2>H86</formula2>
    </dataValidation>
    <dataValidation type="decimal" allowBlank="1" showInputMessage="1" showErrorMessage="1" sqref="AI86 AI92 AI95:AI96 AI135 AI89 AI165 AI169" xr:uid="{74FA50F4-5621-4525-8E4C-45822441460B}">
      <formula1>0</formula1>
      <formula2>H86</formula2>
    </dataValidation>
    <dataValidation type="decimal" allowBlank="1" showInputMessage="1" showErrorMessage="1" sqref="AS86 AS89 AS92 AS95:AS96 AS135 AS165 AS169" xr:uid="{BB5693FE-6742-4AF7-B69D-2C6F3A4BD52B}">
      <formula1>0</formula1>
      <formula2>H86</formula2>
    </dataValidation>
    <dataValidation type="decimal" allowBlank="1" showInputMessage="1" showErrorMessage="1" sqref="AU86 AU89 AU92 AU95:AU96 AU135 AU165 AU169" xr:uid="{8F98E03B-B63E-4773-9692-BE36FF882B8E}">
      <formula1>0</formula1>
      <formula2>H86</formula2>
    </dataValidation>
    <dataValidation type="decimal" allowBlank="1" showInputMessage="1" showErrorMessage="1" sqref="AW86 AW89 AW92 AW95:AW96 AW135 AW165 AW169" xr:uid="{7ABC12DF-ECCF-4D01-A23C-70470F849326}">
      <formula1>0</formula1>
      <formula2>H86</formula2>
    </dataValidation>
    <dataValidation type="decimal" allowBlank="1" showInputMessage="1" showErrorMessage="1" sqref="BQ86 BQ89 BQ92 BQ95:BQ96 BQ135 BQ165 BQ169" xr:uid="{7A7A81E1-FD38-4C32-B2B2-57957EB577A2}">
      <formula1>0</formula1>
      <formula2>Z86</formula2>
    </dataValidation>
    <dataValidation type="decimal" allowBlank="1" showInputMessage="1" showErrorMessage="1" sqref="BJ86 BJ89 BJ92 BJ95:BJ96 BJ135 BJ165 BJ169" xr:uid="{5CA0C280-9FF7-48C9-AAE2-49F61CB7BA50}">
      <formula1>0</formula1>
      <formula2>H86</formula2>
    </dataValidation>
    <dataValidation type="decimal" allowBlank="1" showInputMessage="1" showErrorMessage="1" sqref="BL86 BL89 BL92 BL95:BL96 BL135 BL165 BL169" xr:uid="{1B08E4C7-2942-4E74-B605-585A55A0D6FD}">
      <formula1>0</formula1>
      <formula2>H86</formula2>
    </dataValidation>
    <dataValidation type="whole" allowBlank="1" showInputMessage="1" showErrorMessage="1" sqref="AZ2:AZ85 AZ87:AZ88 AZ90:AZ91 AZ93:AZ94 AZ97:AZ134 AZ136:AZ164 AZ166:AZ168 AZ170:AZ224" xr:uid="{C1592C95-4696-42FC-9DA7-11AC9CB220F7}">
      <formula1>0</formula1>
      <formula2>H2</formula2>
    </dataValidation>
    <dataValidation type="decimal" allowBlank="1" showInputMessage="1" showErrorMessage="1" sqref="AZ86 AZ89 AZ92 AZ95:AZ96 AZ135 AZ165 AZ169" xr:uid="{3810388D-C575-4212-B2BE-879BB28CB35A}">
      <formula1>0</formula1>
      <formula2>H86</formula2>
    </dataValidation>
    <dataValidation type="decimal" allowBlank="1" showInputMessage="1" showErrorMessage="1" sqref="BN86 BN89 BN92 BJ95 BL95 BN95:BN96 BN135 BN165 BN169 BQ95" xr:uid="{8B31D3C1-302C-4A0F-A176-B2CD3A1FD349}">
      <formula1>0</formula1>
      <formula2>D86</formula2>
    </dataValidation>
    <dataValidation type="decimal" allowBlank="1" showInputMessage="1" showErrorMessage="1" sqref="AU95 AZ95 AW95" xr:uid="{145B88B2-8C72-4898-B43E-E3BEA570C2D9}">
      <formula1>0</formula1>
      <formula2>XET95</formula2>
    </dataValidation>
  </dataValidations>
  <pageMargins left="0.70866141732283472" right="0.70866141732283472" top="0.74803149606299213" bottom="0.74803149606299213" header="0.31496062992125984" footer="0.31496062992125984"/>
  <pageSetup paperSize="9" scale="45" fitToHeight="0" orientation="landscape" horizontalDpi="4294967293" verticalDpi="4294967293" r:id="rId7"/>
  <drawing r:id="rId8"/>
  <legacyDrawing r:id="rId9"/>
  <extLst>
    <ext xmlns:x14="http://schemas.microsoft.com/office/spreadsheetml/2009/9/main" uri="{78C0D931-6437-407d-A8EE-F0AAD7539E65}">
      <x14:conditionalFormattings>
        <x14:conditionalFormatting xmlns:xm="http://schemas.microsoft.com/office/excel/2006/main">
          <x14:cfRule type="iconSet" priority="143" id="{DFD7B100-BDFA-41A5-9F57-95E731A2BCFF}">
            <x14:iconSet iconSet="3Symbols2" custom="1">
              <x14:cfvo type="percent">
                <xm:f>0</xm:f>
              </x14:cfvo>
              <x14:cfvo type="num">
                <xm:f>0</xm:f>
              </x14:cfvo>
              <x14:cfvo type="num">
                <xm:f>1</xm:f>
              </x14:cfvo>
              <x14:cfIcon iconSet="3Symbols2" iconId="0"/>
              <x14:cfIcon iconSet="3Symbols2" iconId="0"/>
              <x14:cfIcon iconSet="3Symbols2" iconId="2"/>
            </x14:iconSet>
          </x14:cfRule>
          <xm:sqref>V2</xm:sqref>
        </x14:conditionalFormatting>
        <x14:conditionalFormatting xmlns:xm="http://schemas.microsoft.com/office/excel/2006/main">
          <x14:cfRule type="iconSet" priority="72" id="{2C899913-6F1D-4324-A1AA-CC4357800EA4}">
            <x14:iconSet iconSet="3Symbols2" custom="1">
              <x14:cfvo type="percent">
                <xm:f>0</xm:f>
              </x14:cfvo>
              <x14:cfvo type="num">
                <xm:f>0</xm:f>
              </x14:cfvo>
              <x14:cfvo type="num">
                <xm:f>1</xm:f>
              </x14:cfvo>
              <x14:cfIcon iconSet="3Symbols2" iconId="0"/>
              <x14:cfIcon iconSet="3Symbols2" iconId="0"/>
              <x14:cfIcon iconSet="3Symbols2" iconId="2"/>
            </x14:iconSet>
          </x14:cfRule>
          <xm:sqref>V9</xm:sqref>
        </x14:conditionalFormatting>
        <x14:conditionalFormatting xmlns:xm="http://schemas.microsoft.com/office/excel/2006/main">
          <x14:cfRule type="iconSet" priority="71" id="{1B32ADF9-BDE8-4899-9DDB-4A60DB005970}">
            <x14:iconSet iconSet="3Symbols2" custom="1">
              <x14:cfvo type="percent">
                <xm:f>0</xm:f>
              </x14:cfvo>
              <x14:cfvo type="num">
                <xm:f>0</xm:f>
              </x14:cfvo>
              <x14:cfvo type="num">
                <xm:f>1</xm:f>
              </x14:cfvo>
              <x14:cfIcon iconSet="3Symbols2" iconId="0"/>
              <x14:cfIcon iconSet="3Symbols2" iconId="0"/>
              <x14:cfIcon iconSet="3Symbols2" iconId="2"/>
            </x14:iconSet>
          </x14:cfRule>
          <xm:sqref>V13</xm:sqref>
        </x14:conditionalFormatting>
        <x14:conditionalFormatting xmlns:xm="http://schemas.microsoft.com/office/excel/2006/main">
          <x14:cfRule type="iconSet" priority="70" id="{270CE728-F872-44F8-91F3-6C42971BAC58}">
            <x14:iconSet iconSet="3Symbols2" custom="1">
              <x14:cfvo type="percent">
                <xm:f>0</xm:f>
              </x14:cfvo>
              <x14:cfvo type="num">
                <xm:f>0</xm:f>
              </x14:cfvo>
              <x14:cfvo type="num">
                <xm:f>1</xm:f>
              </x14:cfvo>
              <x14:cfIcon iconSet="3Symbols2" iconId="0"/>
              <x14:cfIcon iconSet="3Symbols2" iconId="0"/>
              <x14:cfIcon iconSet="3Symbols2" iconId="2"/>
            </x14:iconSet>
          </x14:cfRule>
          <xm:sqref>V17</xm:sqref>
        </x14:conditionalFormatting>
        <x14:conditionalFormatting xmlns:xm="http://schemas.microsoft.com/office/excel/2006/main">
          <x14:cfRule type="iconSet" priority="69" id="{A725C9FF-B0AD-4420-8EE2-575545A597EE}">
            <x14:iconSet iconSet="3Symbols2" custom="1">
              <x14:cfvo type="percent">
                <xm:f>0</xm:f>
              </x14:cfvo>
              <x14:cfvo type="num">
                <xm:f>0</xm:f>
              </x14:cfvo>
              <x14:cfvo type="num">
                <xm:f>1</xm:f>
              </x14:cfvo>
              <x14:cfIcon iconSet="3Symbols2" iconId="0"/>
              <x14:cfIcon iconSet="3Symbols2" iconId="0"/>
              <x14:cfIcon iconSet="3Symbols2" iconId="2"/>
            </x14:iconSet>
          </x14:cfRule>
          <xm:sqref>V23</xm:sqref>
        </x14:conditionalFormatting>
        <x14:conditionalFormatting xmlns:xm="http://schemas.microsoft.com/office/excel/2006/main">
          <x14:cfRule type="iconSet" priority="68" id="{D2B30CDF-7633-4155-A4D1-88C0F80156CC}">
            <x14:iconSet iconSet="3Symbols2" custom="1">
              <x14:cfvo type="percent">
                <xm:f>0</xm:f>
              </x14:cfvo>
              <x14:cfvo type="num">
                <xm:f>0</xm:f>
              </x14:cfvo>
              <x14:cfvo type="num">
                <xm:f>1</xm:f>
              </x14:cfvo>
              <x14:cfIcon iconSet="3Symbols2" iconId="0"/>
              <x14:cfIcon iconSet="3Symbols2" iconId="0"/>
              <x14:cfIcon iconSet="3Symbols2" iconId="2"/>
            </x14:iconSet>
          </x14:cfRule>
          <xm:sqref>V31</xm:sqref>
        </x14:conditionalFormatting>
        <x14:conditionalFormatting xmlns:xm="http://schemas.microsoft.com/office/excel/2006/main">
          <x14:cfRule type="iconSet" priority="67" id="{F972EE33-35D3-4E92-B6C3-E656A1782C8E}">
            <x14:iconSet iconSet="3Symbols2" custom="1">
              <x14:cfvo type="percent">
                <xm:f>0</xm:f>
              </x14:cfvo>
              <x14:cfvo type="num">
                <xm:f>0</xm:f>
              </x14:cfvo>
              <x14:cfvo type="num">
                <xm:f>1</xm:f>
              </x14:cfvo>
              <x14:cfIcon iconSet="3Symbols2" iconId="0"/>
              <x14:cfIcon iconSet="3Symbols2" iconId="0"/>
              <x14:cfIcon iconSet="3Symbols2" iconId="2"/>
            </x14:iconSet>
          </x14:cfRule>
          <xm:sqref>V38</xm:sqref>
        </x14:conditionalFormatting>
        <x14:conditionalFormatting xmlns:xm="http://schemas.microsoft.com/office/excel/2006/main">
          <x14:cfRule type="iconSet" priority="66" id="{027B8B38-56DD-4C3F-ABA0-A536536B1B82}">
            <x14:iconSet iconSet="3Symbols2" custom="1">
              <x14:cfvo type="percent">
                <xm:f>0</xm:f>
              </x14:cfvo>
              <x14:cfvo type="num">
                <xm:f>0</xm:f>
              </x14:cfvo>
              <x14:cfvo type="num">
                <xm:f>1</xm:f>
              </x14:cfvo>
              <x14:cfIcon iconSet="3Symbols2" iconId="0"/>
              <x14:cfIcon iconSet="3Symbols2" iconId="0"/>
              <x14:cfIcon iconSet="3Symbols2" iconId="2"/>
            </x14:iconSet>
          </x14:cfRule>
          <xm:sqref>V47</xm:sqref>
        </x14:conditionalFormatting>
        <x14:conditionalFormatting xmlns:xm="http://schemas.microsoft.com/office/excel/2006/main">
          <x14:cfRule type="iconSet" priority="65" id="{8C6EE72B-D8BE-4D9F-8623-365B2B83392E}">
            <x14:iconSet iconSet="3Symbols2" custom="1">
              <x14:cfvo type="percent">
                <xm:f>0</xm:f>
              </x14:cfvo>
              <x14:cfvo type="num">
                <xm:f>0</xm:f>
              </x14:cfvo>
              <x14:cfvo type="num">
                <xm:f>1</xm:f>
              </x14:cfvo>
              <x14:cfIcon iconSet="3Symbols2" iconId="0"/>
              <x14:cfIcon iconSet="3Symbols2" iconId="0"/>
              <x14:cfIcon iconSet="3Symbols2" iconId="2"/>
            </x14:iconSet>
          </x14:cfRule>
          <xm:sqref>V52</xm:sqref>
        </x14:conditionalFormatting>
        <x14:conditionalFormatting xmlns:xm="http://schemas.microsoft.com/office/excel/2006/main">
          <x14:cfRule type="iconSet" priority="64" id="{814D5D00-7A8A-42DB-BF66-1739E8F17C6A}">
            <x14:iconSet iconSet="3Symbols2" custom="1">
              <x14:cfvo type="percent">
                <xm:f>0</xm:f>
              </x14:cfvo>
              <x14:cfvo type="num">
                <xm:f>0</xm:f>
              </x14:cfvo>
              <x14:cfvo type="num">
                <xm:f>1</xm:f>
              </x14:cfvo>
              <x14:cfIcon iconSet="3Symbols2" iconId="0"/>
              <x14:cfIcon iconSet="3Symbols2" iconId="0"/>
              <x14:cfIcon iconSet="3Symbols2" iconId="2"/>
            </x14:iconSet>
          </x14:cfRule>
          <xm:sqref>V56</xm:sqref>
        </x14:conditionalFormatting>
        <x14:conditionalFormatting xmlns:xm="http://schemas.microsoft.com/office/excel/2006/main">
          <x14:cfRule type="iconSet" priority="63" id="{7281C4A6-CDD1-4274-AE71-AC0FAF1EBD08}">
            <x14:iconSet iconSet="3Symbols2" custom="1">
              <x14:cfvo type="percent">
                <xm:f>0</xm:f>
              </x14:cfvo>
              <x14:cfvo type="num">
                <xm:f>0</xm:f>
              </x14:cfvo>
              <x14:cfvo type="num">
                <xm:f>1</xm:f>
              </x14:cfvo>
              <x14:cfIcon iconSet="3Symbols2" iconId="0"/>
              <x14:cfIcon iconSet="3Symbols2" iconId="0"/>
              <x14:cfIcon iconSet="3Symbols2" iconId="2"/>
            </x14:iconSet>
          </x14:cfRule>
          <xm:sqref>V61</xm:sqref>
        </x14:conditionalFormatting>
        <x14:conditionalFormatting xmlns:xm="http://schemas.microsoft.com/office/excel/2006/main">
          <x14:cfRule type="iconSet" priority="62" id="{0E980B21-9645-42E9-8077-B5B7DB601650}">
            <x14:iconSet iconSet="3Symbols2" custom="1">
              <x14:cfvo type="percent">
                <xm:f>0</xm:f>
              </x14:cfvo>
              <x14:cfvo type="num">
                <xm:f>0</xm:f>
              </x14:cfvo>
              <x14:cfvo type="num">
                <xm:f>1</xm:f>
              </x14:cfvo>
              <x14:cfIcon iconSet="3Symbols2" iconId="0"/>
              <x14:cfIcon iconSet="3Symbols2" iconId="0"/>
              <x14:cfIcon iconSet="3Symbols2" iconId="2"/>
            </x14:iconSet>
          </x14:cfRule>
          <xm:sqref>V69</xm:sqref>
        </x14:conditionalFormatting>
        <x14:conditionalFormatting xmlns:xm="http://schemas.microsoft.com/office/excel/2006/main">
          <x14:cfRule type="iconSet" priority="61" id="{B58B14CD-7E29-40E7-8D09-8569AE40014F}">
            <x14:iconSet iconSet="3Symbols2" custom="1">
              <x14:cfvo type="percent">
                <xm:f>0</xm:f>
              </x14:cfvo>
              <x14:cfvo type="num">
                <xm:f>0</xm:f>
              </x14:cfvo>
              <x14:cfvo type="num">
                <xm:f>1</xm:f>
              </x14:cfvo>
              <x14:cfIcon iconSet="3Symbols2" iconId="0"/>
              <x14:cfIcon iconSet="3Symbols2" iconId="0"/>
              <x14:cfIcon iconSet="3Symbols2" iconId="2"/>
            </x14:iconSet>
          </x14:cfRule>
          <xm:sqref>V86</xm:sqref>
        </x14:conditionalFormatting>
        <x14:conditionalFormatting xmlns:xm="http://schemas.microsoft.com/office/excel/2006/main">
          <x14:cfRule type="iconSet" priority="59" id="{4B3014E1-1689-4A8A-98B2-5C339E016A50}">
            <x14:iconSet iconSet="3Symbols2" custom="1">
              <x14:cfvo type="percent">
                <xm:f>0</xm:f>
              </x14:cfvo>
              <x14:cfvo type="num">
                <xm:f>0</xm:f>
              </x14:cfvo>
              <x14:cfvo type="num">
                <xm:f>1</xm:f>
              </x14:cfvo>
              <x14:cfIcon iconSet="3Symbols2" iconId="0"/>
              <x14:cfIcon iconSet="3Symbols2" iconId="0"/>
              <x14:cfIcon iconSet="3Symbols2" iconId="2"/>
            </x14:iconSet>
          </x14:cfRule>
          <xm:sqref>V89</xm:sqref>
        </x14:conditionalFormatting>
        <x14:conditionalFormatting xmlns:xm="http://schemas.microsoft.com/office/excel/2006/main">
          <x14:cfRule type="iconSet" priority="58" id="{38F6EE7C-3445-4ED4-B5FF-C261956B890E}">
            <x14:iconSet iconSet="3Symbols2" custom="1">
              <x14:cfvo type="percent">
                <xm:f>0</xm:f>
              </x14:cfvo>
              <x14:cfvo type="num">
                <xm:f>0</xm:f>
              </x14:cfvo>
              <x14:cfvo type="num">
                <xm:f>1</xm:f>
              </x14:cfvo>
              <x14:cfIcon iconSet="3Symbols2" iconId="0"/>
              <x14:cfIcon iconSet="3Symbols2" iconId="0"/>
              <x14:cfIcon iconSet="3Symbols2" iconId="2"/>
            </x14:iconSet>
          </x14:cfRule>
          <xm:sqref>V92</xm:sqref>
        </x14:conditionalFormatting>
        <x14:conditionalFormatting xmlns:xm="http://schemas.microsoft.com/office/excel/2006/main">
          <x14:cfRule type="iconSet" priority="56" id="{284AF8E1-82DD-4454-B867-39C4B586F039}">
            <x14:iconSet iconSet="3Symbols2" custom="1">
              <x14:cfvo type="percent">
                <xm:f>0</xm:f>
              </x14:cfvo>
              <x14:cfvo type="num">
                <xm:f>0</xm:f>
              </x14:cfvo>
              <x14:cfvo type="num">
                <xm:f>1</xm:f>
              </x14:cfvo>
              <x14:cfIcon iconSet="3Symbols2" iconId="0"/>
              <x14:cfIcon iconSet="3Symbols2" iconId="0"/>
              <x14:cfIcon iconSet="3Symbols2" iconId="2"/>
            </x14:iconSet>
          </x14:cfRule>
          <xm:sqref>V95</xm:sqref>
        </x14:conditionalFormatting>
        <x14:conditionalFormatting xmlns:xm="http://schemas.microsoft.com/office/excel/2006/main">
          <x14:cfRule type="iconSet" priority="55" id="{612DD9A7-5D23-4420-8D40-D7A015E0B65D}">
            <x14:iconSet iconSet="3Symbols2" custom="1">
              <x14:cfvo type="percent">
                <xm:f>0</xm:f>
              </x14:cfvo>
              <x14:cfvo type="num">
                <xm:f>0</xm:f>
              </x14:cfvo>
              <x14:cfvo type="num">
                <xm:f>1</xm:f>
              </x14:cfvo>
              <x14:cfIcon iconSet="3Symbols2" iconId="0"/>
              <x14:cfIcon iconSet="3Symbols2" iconId="0"/>
              <x14:cfIcon iconSet="3Symbols2" iconId="2"/>
            </x14:iconSet>
          </x14:cfRule>
          <xm:sqref>V96</xm:sqref>
        </x14:conditionalFormatting>
        <x14:conditionalFormatting xmlns:xm="http://schemas.microsoft.com/office/excel/2006/main">
          <x14:cfRule type="iconSet" priority="54" id="{EFFDDA5D-7393-47FF-972D-B066772A5C12}">
            <x14:iconSet iconSet="3Symbols2" custom="1">
              <x14:cfvo type="percent">
                <xm:f>0</xm:f>
              </x14:cfvo>
              <x14:cfvo type="num">
                <xm:f>0</xm:f>
              </x14:cfvo>
              <x14:cfvo type="num">
                <xm:f>1</xm:f>
              </x14:cfvo>
              <x14:cfIcon iconSet="3Symbols2" iconId="0"/>
              <x14:cfIcon iconSet="3Symbols2" iconId="0"/>
              <x14:cfIcon iconSet="3Symbols2" iconId="2"/>
            </x14:iconSet>
          </x14:cfRule>
          <xm:sqref>V99</xm:sqref>
        </x14:conditionalFormatting>
        <x14:conditionalFormatting xmlns:xm="http://schemas.microsoft.com/office/excel/2006/main">
          <x14:cfRule type="iconSet" priority="53" id="{D512D4D1-AFB1-4D79-87F7-CE040258CDDA}">
            <x14:iconSet iconSet="3Symbols2" custom="1">
              <x14:cfvo type="percent">
                <xm:f>0</xm:f>
              </x14:cfvo>
              <x14:cfvo type="num">
                <xm:f>0</xm:f>
              </x14:cfvo>
              <x14:cfvo type="num">
                <xm:f>1</xm:f>
              </x14:cfvo>
              <x14:cfIcon iconSet="3Symbols2" iconId="0"/>
              <x14:cfIcon iconSet="3Symbols2" iconId="0"/>
              <x14:cfIcon iconSet="3Symbols2" iconId="2"/>
            </x14:iconSet>
          </x14:cfRule>
          <xm:sqref>V102</xm:sqref>
        </x14:conditionalFormatting>
        <x14:conditionalFormatting xmlns:xm="http://schemas.microsoft.com/office/excel/2006/main">
          <x14:cfRule type="iconSet" priority="52" id="{B7F33414-9E5B-46B4-AA22-F8F2A78DFCA1}">
            <x14:iconSet iconSet="3Symbols2" custom="1">
              <x14:cfvo type="percent">
                <xm:f>0</xm:f>
              </x14:cfvo>
              <x14:cfvo type="num">
                <xm:f>0</xm:f>
              </x14:cfvo>
              <x14:cfvo type="num">
                <xm:f>1</xm:f>
              </x14:cfvo>
              <x14:cfIcon iconSet="3Symbols2" iconId="0"/>
              <x14:cfIcon iconSet="3Symbols2" iconId="0"/>
              <x14:cfIcon iconSet="3Symbols2" iconId="2"/>
            </x14:iconSet>
          </x14:cfRule>
          <xm:sqref>V110</xm:sqref>
        </x14:conditionalFormatting>
        <x14:conditionalFormatting xmlns:xm="http://schemas.microsoft.com/office/excel/2006/main">
          <x14:cfRule type="iconSet" priority="51" id="{AA1663C7-B8ED-44CA-A5A5-2033F9D9A4ED}">
            <x14:iconSet iconSet="3Symbols2" custom="1">
              <x14:cfvo type="percent">
                <xm:f>0</xm:f>
              </x14:cfvo>
              <x14:cfvo type="num">
                <xm:f>0</xm:f>
              </x14:cfvo>
              <x14:cfvo type="num">
                <xm:f>1</xm:f>
              </x14:cfvo>
              <x14:cfIcon iconSet="3Symbols2" iconId="0"/>
              <x14:cfIcon iconSet="3Symbols2" iconId="0"/>
              <x14:cfIcon iconSet="3Symbols2" iconId="2"/>
            </x14:iconSet>
          </x14:cfRule>
          <xm:sqref>V118</xm:sqref>
        </x14:conditionalFormatting>
        <x14:conditionalFormatting xmlns:xm="http://schemas.microsoft.com/office/excel/2006/main">
          <x14:cfRule type="iconSet" priority="50" id="{92065FA6-2DD2-429B-B9D9-1459EFB1D901}">
            <x14:iconSet iconSet="3Symbols2" custom="1">
              <x14:cfvo type="percent">
                <xm:f>0</xm:f>
              </x14:cfvo>
              <x14:cfvo type="num">
                <xm:f>0</xm:f>
              </x14:cfvo>
              <x14:cfvo type="num">
                <xm:f>1</xm:f>
              </x14:cfvo>
              <x14:cfIcon iconSet="3Symbols2" iconId="0"/>
              <x14:cfIcon iconSet="3Symbols2" iconId="0"/>
              <x14:cfIcon iconSet="3Symbols2" iconId="2"/>
            </x14:iconSet>
          </x14:cfRule>
          <xm:sqref>V126</xm:sqref>
        </x14:conditionalFormatting>
        <x14:conditionalFormatting xmlns:xm="http://schemas.microsoft.com/office/excel/2006/main">
          <x14:cfRule type="iconSet" priority="49" id="{1C3A7057-BB18-45A4-96D6-82648A1597EE}">
            <x14:iconSet iconSet="3Symbols2" custom="1">
              <x14:cfvo type="percent">
                <xm:f>0</xm:f>
              </x14:cfvo>
              <x14:cfvo type="num">
                <xm:f>0</xm:f>
              </x14:cfvo>
              <x14:cfvo type="num">
                <xm:f>1</xm:f>
              </x14:cfvo>
              <x14:cfIcon iconSet="3Symbols2" iconId="0"/>
              <x14:cfIcon iconSet="3Symbols2" iconId="0"/>
              <x14:cfIcon iconSet="3Symbols2" iconId="2"/>
            </x14:iconSet>
          </x14:cfRule>
          <xm:sqref>V132</xm:sqref>
        </x14:conditionalFormatting>
        <x14:conditionalFormatting xmlns:xm="http://schemas.microsoft.com/office/excel/2006/main">
          <x14:cfRule type="iconSet" priority="48" id="{E3C6B675-113A-416C-B0B5-0CE36A847999}">
            <x14:iconSet iconSet="3Symbols2" custom="1">
              <x14:cfvo type="percent">
                <xm:f>0</xm:f>
              </x14:cfvo>
              <x14:cfvo type="num">
                <xm:f>0</xm:f>
              </x14:cfvo>
              <x14:cfvo type="num">
                <xm:f>1</xm:f>
              </x14:cfvo>
              <x14:cfIcon iconSet="3Symbols2" iconId="0"/>
              <x14:cfIcon iconSet="3Symbols2" iconId="0"/>
              <x14:cfIcon iconSet="3Symbols2" iconId="2"/>
            </x14:iconSet>
          </x14:cfRule>
          <xm:sqref>V135</xm:sqref>
        </x14:conditionalFormatting>
        <x14:conditionalFormatting xmlns:xm="http://schemas.microsoft.com/office/excel/2006/main">
          <x14:cfRule type="iconSet" priority="47" id="{215DE180-486E-4DE6-9BD2-C7A1E7AB50B6}">
            <x14:iconSet iconSet="3Symbols2" custom="1">
              <x14:cfvo type="percent">
                <xm:f>0</xm:f>
              </x14:cfvo>
              <x14:cfvo type="num">
                <xm:f>0</xm:f>
              </x14:cfvo>
              <x14:cfvo type="num">
                <xm:f>1</xm:f>
              </x14:cfvo>
              <x14:cfIcon iconSet="3Symbols2" iconId="0"/>
              <x14:cfIcon iconSet="3Symbols2" iconId="0"/>
              <x14:cfIcon iconSet="3Symbols2" iconId="2"/>
            </x14:iconSet>
          </x14:cfRule>
          <xm:sqref>V136</xm:sqref>
        </x14:conditionalFormatting>
        <x14:conditionalFormatting xmlns:xm="http://schemas.microsoft.com/office/excel/2006/main">
          <x14:cfRule type="iconSet" priority="46" id="{D086D703-98F6-42DD-96D6-95A873D991AE}">
            <x14:iconSet iconSet="3Symbols2" custom="1">
              <x14:cfvo type="percent">
                <xm:f>0</xm:f>
              </x14:cfvo>
              <x14:cfvo type="num">
                <xm:f>0</xm:f>
              </x14:cfvo>
              <x14:cfvo type="num">
                <xm:f>1</xm:f>
              </x14:cfvo>
              <x14:cfIcon iconSet="3Symbols2" iconId="0"/>
              <x14:cfIcon iconSet="3Symbols2" iconId="0"/>
              <x14:cfIcon iconSet="3Symbols2" iconId="2"/>
            </x14:iconSet>
          </x14:cfRule>
          <xm:sqref>V142</xm:sqref>
        </x14:conditionalFormatting>
        <x14:conditionalFormatting xmlns:xm="http://schemas.microsoft.com/office/excel/2006/main">
          <x14:cfRule type="iconSet" priority="45" id="{D73AE712-BB33-4451-BC15-A4B7223A63D7}">
            <x14:iconSet iconSet="3Symbols2" custom="1">
              <x14:cfvo type="percent">
                <xm:f>0</xm:f>
              </x14:cfvo>
              <x14:cfvo type="num">
                <xm:f>0</xm:f>
              </x14:cfvo>
              <x14:cfvo type="num">
                <xm:f>1</xm:f>
              </x14:cfvo>
              <x14:cfIcon iconSet="3Symbols2" iconId="0"/>
              <x14:cfIcon iconSet="3Symbols2" iconId="0"/>
              <x14:cfIcon iconSet="3Symbols2" iconId="2"/>
            </x14:iconSet>
          </x14:cfRule>
          <xm:sqref>V148</xm:sqref>
        </x14:conditionalFormatting>
        <x14:conditionalFormatting xmlns:xm="http://schemas.microsoft.com/office/excel/2006/main">
          <x14:cfRule type="iconSet" priority="44" id="{F6E9C5AB-3831-4AC4-8103-2DE383F0C55B}">
            <x14:iconSet iconSet="3Symbols2" custom="1">
              <x14:cfvo type="percent">
                <xm:f>0</xm:f>
              </x14:cfvo>
              <x14:cfvo type="num">
                <xm:f>0</xm:f>
              </x14:cfvo>
              <x14:cfvo type="num">
                <xm:f>1</xm:f>
              </x14:cfvo>
              <x14:cfIcon iconSet="3Symbols2" iconId="0"/>
              <x14:cfIcon iconSet="3Symbols2" iconId="0"/>
              <x14:cfIcon iconSet="3Symbols2" iconId="2"/>
            </x14:iconSet>
          </x14:cfRule>
          <xm:sqref>V150</xm:sqref>
        </x14:conditionalFormatting>
        <x14:conditionalFormatting xmlns:xm="http://schemas.microsoft.com/office/excel/2006/main">
          <x14:cfRule type="iconSet" priority="43" id="{3E92C5D8-0635-4E11-AD6F-225D3BA2FD56}">
            <x14:iconSet iconSet="3Symbols2" custom="1">
              <x14:cfvo type="percent">
                <xm:f>0</xm:f>
              </x14:cfvo>
              <x14:cfvo type="num">
                <xm:f>0</xm:f>
              </x14:cfvo>
              <x14:cfvo type="num">
                <xm:f>1</xm:f>
              </x14:cfvo>
              <x14:cfIcon iconSet="3Symbols2" iconId="0"/>
              <x14:cfIcon iconSet="3Symbols2" iconId="0"/>
              <x14:cfIcon iconSet="3Symbols2" iconId="2"/>
            </x14:iconSet>
          </x14:cfRule>
          <xm:sqref>V156</xm:sqref>
        </x14:conditionalFormatting>
        <x14:conditionalFormatting xmlns:xm="http://schemas.microsoft.com/office/excel/2006/main">
          <x14:cfRule type="iconSet" priority="42" id="{25E2D1D6-6A6C-4E67-86A5-511A3EFAF25A}">
            <x14:iconSet iconSet="3Symbols2" custom="1">
              <x14:cfvo type="percent">
                <xm:f>0</xm:f>
              </x14:cfvo>
              <x14:cfvo type="num">
                <xm:f>0</xm:f>
              </x14:cfvo>
              <x14:cfvo type="num">
                <xm:f>1</xm:f>
              </x14:cfvo>
              <x14:cfIcon iconSet="3Symbols2" iconId="0"/>
              <x14:cfIcon iconSet="3Symbols2" iconId="0"/>
              <x14:cfIcon iconSet="3Symbols2" iconId="2"/>
            </x14:iconSet>
          </x14:cfRule>
          <xm:sqref>V165</xm:sqref>
        </x14:conditionalFormatting>
        <x14:conditionalFormatting xmlns:xm="http://schemas.microsoft.com/office/excel/2006/main">
          <x14:cfRule type="iconSet" priority="39" id="{C1A7EA9F-4B3B-4988-BB78-5DF6E8585728}">
            <x14:iconSet iconSet="3Symbols2" custom="1">
              <x14:cfvo type="percent">
                <xm:f>0</xm:f>
              </x14:cfvo>
              <x14:cfvo type="num">
                <xm:f>0</xm:f>
              </x14:cfvo>
              <x14:cfvo type="num">
                <xm:f>1</xm:f>
              </x14:cfvo>
              <x14:cfIcon iconSet="3Symbols2" iconId="0"/>
              <x14:cfIcon iconSet="3Symbols2" iconId="0"/>
              <x14:cfIcon iconSet="3Symbols2" iconId="2"/>
            </x14:iconSet>
          </x14:cfRule>
          <xm:sqref>V169</xm:sqref>
        </x14:conditionalFormatting>
        <x14:conditionalFormatting xmlns:xm="http://schemas.microsoft.com/office/excel/2006/main">
          <x14:cfRule type="iconSet" priority="37" id="{D2136EA4-5570-4827-8FEE-48BF4A56A55E}">
            <x14:iconSet iconSet="3Symbols2" custom="1">
              <x14:cfvo type="percent">
                <xm:f>0</xm:f>
              </x14:cfvo>
              <x14:cfvo type="num">
                <xm:f>0</xm:f>
              </x14:cfvo>
              <x14:cfvo type="num">
                <xm:f>1</xm:f>
              </x14:cfvo>
              <x14:cfIcon iconSet="3Symbols2" iconId="0"/>
              <x14:cfIcon iconSet="3Symbols2" iconId="0"/>
              <x14:cfIcon iconSet="3Symbols2" iconId="2"/>
            </x14:iconSet>
          </x14:cfRule>
          <xm:sqref>V171</xm:sqref>
        </x14:conditionalFormatting>
        <x14:conditionalFormatting xmlns:xm="http://schemas.microsoft.com/office/excel/2006/main">
          <x14:cfRule type="iconSet" priority="36" id="{C832556F-F429-4A25-BBC5-D76279316B00}">
            <x14:iconSet iconSet="3Symbols2" custom="1">
              <x14:cfvo type="percent">
                <xm:f>0</xm:f>
              </x14:cfvo>
              <x14:cfvo type="num">
                <xm:f>0</xm:f>
              </x14:cfvo>
              <x14:cfvo type="num">
                <xm:f>1</xm:f>
              </x14:cfvo>
              <x14:cfIcon iconSet="3Symbols2" iconId="0"/>
              <x14:cfIcon iconSet="3Symbols2" iconId="0"/>
              <x14:cfIcon iconSet="3Symbols2" iconId="2"/>
            </x14:iconSet>
          </x14:cfRule>
          <xm:sqref>V179</xm:sqref>
        </x14:conditionalFormatting>
        <x14:conditionalFormatting xmlns:xm="http://schemas.microsoft.com/office/excel/2006/main">
          <x14:cfRule type="iconSet" priority="34" id="{50415DDF-8C84-4590-8156-B604BF499AA7}">
            <x14:iconSet iconSet="3Symbols2" custom="1">
              <x14:cfvo type="percent">
                <xm:f>0</xm:f>
              </x14:cfvo>
              <x14:cfvo type="num">
                <xm:f>0</xm:f>
              </x14:cfvo>
              <x14:cfvo type="num">
                <xm:f>1</xm:f>
              </x14:cfvo>
              <x14:cfIcon iconSet="3Symbols2" iconId="0"/>
              <x14:cfIcon iconSet="3Symbols2" iconId="0"/>
              <x14:cfIcon iconSet="3Symbols2" iconId="2"/>
            </x14:iconSet>
          </x14:cfRule>
          <xm:sqref>V183</xm:sqref>
        </x14:conditionalFormatting>
        <x14:conditionalFormatting xmlns:xm="http://schemas.microsoft.com/office/excel/2006/main">
          <x14:cfRule type="iconSet" priority="33" id="{DDFC5D2D-5743-47BE-AC51-0F21A15BA7D0}">
            <x14:iconSet iconSet="3Symbols2" custom="1">
              <x14:cfvo type="percent">
                <xm:f>0</xm:f>
              </x14:cfvo>
              <x14:cfvo type="num">
                <xm:f>0</xm:f>
              </x14:cfvo>
              <x14:cfvo type="num">
                <xm:f>1</xm:f>
              </x14:cfvo>
              <x14:cfIcon iconSet="3Symbols2" iconId="0"/>
              <x14:cfIcon iconSet="3Symbols2" iconId="0"/>
              <x14:cfIcon iconSet="3Symbols2" iconId="2"/>
            </x14:iconSet>
          </x14:cfRule>
          <xm:sqref>V191</xm:sqref>
        </x14:conditionalFormatting>
        <x14:conditionalFormatting xmlns:xm="http://schemas.microsoft.com/office/excel/2006/main">
          <x14:cfRule type="iconSet" priority="32" id="{A6807BF3-9D6B-4473-BA08-6A2396BC0087}">
            <x14:iconSet iconSet="3Symbols2" custom="1">
              <x14:cfvo type="percent">
                <xm:f>0</xm:f>
              </x14:cfvo>
              <x14:cfvo type="num">
                <xm:f>0</xm:f>
              </x14:cfvo>
              <x14:cfvo type="num">
                <xm:f>1</xm:f>
              </x14:cfvo>
              <x14:cfIcon iconSet="3Symbols2" iconId="0"/>
              <x14:cfIcon iconSet="3Symbols2" iconId="0"/>
              <x14:cfIcon iconSet="3Symbols2" iconId="2"/>
            </x14:iconSet>
          </x14:cfRule>
          <xm:sqref>V196</xm:sqref>
        </x14:conditionalFormatting>
        <x14:conditionalFormatting xmlns:xm="http://schemas.microsoft.com/office/excel/2006/main">
          <x14:cfRule type="iconSet" priority="31" id="{726D736D-ADD3-4613-9FD0-AACE7960EC36}">
            <x14:iconSet iconSet="3Symbols2" custom="1">
              <x14:cfvo type="percent">
                <xm:f>0</xm:f>
              </x14:cfvo>
              <x14:cfvo type="num">
                <xm:f>0</xm:f>
              </x14:cfvo>
              <x14:cfvo type="num">
                <xm:f>1</xm:f>
              </x14:cfvo>
              <x14:cfIcon iconSet="3Symbols2" iconId="0"/>
              <x14:cfIcon iconSet="3Symbols2" iconId="0"/>
              <x14:cfIcon iconSet="3Symbols2" iconId="2"/>
            </x14:iconSet>
          </x14:cfRule>
          <xm:sqref>V202</xm:sqref>
        </x14:conditionalFormatting>
        <x14:conditionalFormatting xmlns:xm="http://schemas.microsoft.com/office/excel/2006/main">
          <x14:cfRule type="iconSet" priority="30" id="{412738DC-579B-4492-BF37-E314F271BD9B}">
            <x14:iconSet iconSet="3Symbols2" custom="1">
              <x14:cfvo type="percent">
                <xm:f>0</xm:f>
              </x14:cfvo>
              <x14:cfvo type="num">
                <xm:f>0</xm:f>
              </x14:cfvo>
              <x14:cfvo type="num">
                <xm:f>1</xm:f>
              </x14:cfvo>
              <x14:cfIcon iconSet="3Symbols2" iconId="0"/>
              <x14:cfIcon iconSet="3Symbols2" iconId="0"/>
              <x14:cfIcon iconSet="3Symbols2" iconId="2"/>
            </x14:iconSet>
          </x14:cfRule>
          <xm:sqref>V208</xm:sqref>
        </x14:conditionalFormatting>
        <x14:conditionalFormatting xmlns:xm="http://schemas.microsoft.com/office/excel/2006/main">
          <x14:cfRule type="iconSet" priority="29" id="{B888DF9F-2825-4772-9AC4-81D033495452}">
            <x14:iconSet iconSet="3Symbols2" custom="1">
              <x14:cfvo type="percent">
                <xm:f>0</xm:f>
              </x14:cfvo>
              <x14:cfvo type="num">
                <xm:f>0</xm:f>
              </x14:cfvo>
              <x14:cfvo type="num">
                <xm:f>1</xm:f>
              </x14:cfvo>
              <x14:cfIcon iconSet="3Symbols2" iconId="0"/>
              <x14:cfIcon iconSet="3Symbols2" iconId="0"/>
              <x14:cfIcon iconSet="3Symbols2" iconId="2"/>
            </x14:iconSet>
          </x14:cfRule>
          <xm:sqref>V212</xm:sqref>
        </x14:conditionalFormatting>
        <x14:conditionalFormatting xmlns:xm="http://schemas.microsoft.com/office/excel/2006/main">
          <x14:cfRule type="iconSet" priority="26" id="{8BA3A90C-2C2A-46CD-B3D7-0614C48E5603}">
            <x14:iconSet iconSet="3Symbols2" custom="1">
              <x14:cfvo type="percent">
                <xm:f>0</xm:f>
              </x14:cfvo>
              <x14:cfvo type="num">
                <xm:f>0</xm:f>
              </x14:cfvo>
              <x14:cfvo type="num">
                <xm:f>1</xm:f>
              </x14:cfvo>
              <x14:cfIcon iconSet="3Symbols2" iconId="0"/>
              <x14:cfIcon iconSet="3Symbols2" iconId="0"/>
              <x14:cfIcon iconSet="3Symbols2" iconId="2"/>
            </x14:iconSet>
          </x14:cfRule>
          <xm:sqref>V216</xm:sqref>
        </x14:conditionalFormatting>
        <x14:conditionalFormatting xmlns:xm="http://schemas.microsoft.com/office/excel/2006/main">
          <x14:cfRule type="iconSet" priority="25" id="{216211C4-DCC1-45AC-94D5-F7AD5324E48C}">
            <x14:iconSet iconSet="3Symbols2" custom="1">
              <x14:cfvo type="percent">
                <xm:f>0</xm:f>
              </x14:cfvo>
              <x14:cfvo type="num">
                <xm:f>0</xm:f>
              </x14:cfvo>
              <x14:cfvo type="num">
                <xm:f>1</xm:f>
              </x14:cfvo>
              <x14:cfIcon iconSet="3Symbols2" iconId="0"/>
              <x14:cfIcon iconSet="3Symbols2" iconId="0"/>
              <x14:cfIcon iconSet="3Symbols2" iconId="2"/>
            </x14:iconSet>
          </x14:cfRule>
          <xm:sqref>V221</xm:sqref>
        </x14:conditionalFormatting>
        <x14:conditionalFormatting xmlns:xm="http://schemas.microsoft.com/office/excel/2006/main">
          <x14:cfRule type="iconSet" priority="24" id="{652AA35F-7B7A-4012-9BC3-A1AD9DA9084C}">
            <x14:iconSet iconSet="3Symbols2" custom="1">
              <x14:cfvo type="percent">
                <xm:f>0</xm:f>
              </x14:cfvo>
              <x14:cfvo type="num">
                <xm:f>0</xm:f>
              </x14:cfvo>
              <x14:cfvo type="num">
                <xm:f>1</xm:f>
              </x14:cfvo>
              <x14:cfIcon iconSet="3Symbols2" iconId="0"/>
              <x14:cfIcon iconSet="3Symbols2" iconId="0"/>
              <x14:cfIcon iconSet="3Symbols2" iconId="2"/>
            </x14:iconSet>
          </x14:cfRule>
          <xm:sqref>V224</xm:sqref>
        </x14:conditionalFormatting>
        <x14:conditionalFormatting xmlns:xm="http://schemas.microsoft.com/office/excel/2006/main">
          <x14:cfRule type="iconSet" priority="21" id="{D4225BBF-3FC5-4F93-B3DC-0AE446AC5BF9}">
            <x14:iconSet iconSet="3Symbols2" custom="1">
              <x14:cfvo type="percent">
                <xm:f>0</xm:f>
              </x14:cfvo>
              <x14:cfvo type="num">
                <xm:f>0</xm:f>
              </x14:cfvo>
              <x14:cfvo type="num">
                <xm:f>1</xm:f>
              </x14:cfvo>
              <x14:cfIcon iconSet="3Symbols2" iconId="0"/>
              <x14:cfIcon iconSet="3Symbols2" iconId="0"/>
              <x14:cfIcon iconSet="3Symbols2" iconId="2"/>
            </x14:iconSet>
          </x14:cfRule>
          <xm:sqref>V78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F3F0D0E8BA95B4BAE45465A9115C3A0" ma:contentTypeVersion="6" ma:contentTypeDescription="Create a new document." ma:contentTypeScope="" ma:versionID="939a9d4702bb99591a25fd888734afcb">
  <xsd:schema xmlns:xsd="http://www.w3.org/2001/XMLSchema" xmlns:xs="http://www.w3.org/2001/XMLSchema" xmlns:p="http://schemas.microsoft.com/office/2006/metadata/properties" xmlns:ns2="a3655549-e255-41cd-9fd4-60489653862f" targetNamespace="http://schemas.microsoft.com/office/2006/metadata/properties" ma:root="true" ma:fieldsID="824f81d5adde70ec60810b107d7ec073" ns2:_="">
    <xsd:import namespace="a3655549-e255-41cd-9fd4-60489653862f"/>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655549-e255-41cd-9fd4-60489653862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075C0C-E1B2-4201-9838-173391AE58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655549-e255-41cd-9fd4-6048965386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17A1B4-0CD0-4F13-89EE-624D6679D072}">
  <ds:schemaRefs>
    <ds:schemaRef ds:uri="http://www.w3.org/XML/1998/namespace"/>
    <ds:schemaRef ds:uri="http://schemas.microsoft.com/office/2006/documentManagement/types"/>
    <ds:schemaRef ds:uri="http://purl.org/dc/elements/1.1/"/>
    <ds:schemaRef ds:uri="http://purl.org/dc/terms/"/>
    <ds:schemaRef ds:uri="http://schemas.openxmlformats.org/package/2006/metadata/core-properties"/>
    <ds:schemaRef ds:uri="http://schemas.microsoft.com/office/2006/metadata/properties"/>
    <ds:schemaRef ds:uri="a3655549-e255-41cd-9fd4-60489653862f"/>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BD1DB687-D16B-4EEA-83DC-503FCEC949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23</vt:i4>
      </vt:variant>
    </vt:vector>
  </HeadingPairs>
  <TitlesOfParts>
    <vt:vector size="44" baseType="lpstr">
      <vt:lpstr>Introduction</vt:lpstr>
      <vt:lpstr>Disclaimer</vt:lpstr>
      <vt:lpstr>Instructions - Scorecard</vt:lpstr>
      <vt:lpstr>Instructions - Weightings</vt:lpstr>
      <vt:lpstr>Project or Asset Input</vt:lpstr>
      <vt:lpstr>Weightings Assessment</vt:lpstr>
      <vt:lpstr>Tables</vt:lpstr>
      <vt:lpstr>Weightings Calcs</vt:lpstr>
      <vt:lpstr>Scorecard</vt:lpstr>
      <vt:lpstr>Scorecard Calcs</vt:lpstr>
      <vt:lpstr>Weightings Charts</vt:lpstr>
      <vt:lpstr>Verification</vt:lpstr>
      <vt:lpstr>Summary</vt:lpstr>
      <vt:lpstr>Scorecard Charts</vt:lpstr>
      <vt:lpstr>Feasibility</vt:lpstr>
      <vt:lpstr>Lists</vt:lpstr>
      <vt:lpstr>Scorecard Lists</vt:lpstr>
      <vt:lpstr>Cost-Benefit</vt:lpstr>
      <vt:lpstr>Data</vt:lpstr>
      <vt:lpstr>Changelog</vt:lpstr>
      <vt:lpstr>V1 to V1.2 Map</vt:lpstr>
      <vt:lpstr>credits_name</vt:lpstr>
      <vt:lpstr>credits_normalised_score_poss</vt:lpstr>
      <vt:lpstr>credits_table</vt:lpstr>
      <vt:lpstr>data_ref</vt:lpstr>
      <vt:lpstr>data_tbl</vt:lpstr>
      <vt:lpstr>lists_countries</vt:lpstr>
      <vt:lpstr>lists_credit_scoring_list</vt:lpstr>
      <vt:lpstr>lists_credit_scoring_tbl</vt:lpstr>
      <vt:lpstr>lists_feasibility</vt:lpstr>
      <vt:lpstr>lists_feasibility_table</vt:lpstr>
      <vt:lpstr>lists_hierarch_match</vt:lpstr>
      <vt:lpstr>lists_hierarchy_key</vt:lpstr>
      <vt:lpstr>lists_infra_type</vt:lpstr>
      <vt:lpstr>lists_progress_status</vt:lpstr>
      <vt:lpstr>lists_progress_status_tbl</vt:lpstr>
      <vt:lpstr>Scorecard!Print_Area</vt:lpstr>
      <vt:lpstr>Summary!Print_Area</vt:lpstr>
      <vt:lpstr>'V1 to V1.2 Map'!Print_Area</vt:lpstr>
      <vt:lpstr>Scorecard!Print_Titles</vt:lpstr>
      <vt:lpstr>scorecard_credit</vt:lpstr>
      <vt:lpstr>scorecard_crit_num</vt:lpstr>
      <vt:lpstr>scorecard_level</vt:lpstr>
      <vt:lpstr>scorecard_ref_table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Losee;Louise M Dutton</dc:creator>
  <cp:lastModifiedBy>Angela Z Tame</cp:lastModifiedBy>
  <cp:lastPrinted>2019-12-04T09:22:55Z</cp:lastPrinted>
  <dcterms:created xsi:type="dcterms:W3CDTF">2015-03-15T22:28:09Z</dcterms:created>
  <dcterms:modified xsi:type="dcterms:W3CDTF">2020-07-24T01:38:45Z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0x010100CF3F0D0E8BA95B4BAE45465A9115C3A0</vt:lpwstr>
  </property>
</Properties>
</file>